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C:\Users\daveg\AppData\Local\Microsoft\Windows\INetCache\Content.Outlook\N2JURXST\"/>
    </mc:Choice>
  </mc:AlternateContent>
  <xr:revisionPtr revIDLastSave="0" documentId="13_ncr:1_{28B2E7A7-3DBE-4661-BEA1-7383883AF97A}"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V6" i="5"/>
  <c r="V7" i="5"/>
  <c r="V8" i="5"/>
  <c r="V9" i="5"/>
  <c r="V10" i="5"/>
  <c r="V11" i="5"/>
  <c r="V12" i="5"/>
  <c r="V13"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S6" i="5"/>
  <c r="T6" i="5"/>
  <c r="S7" i="5"/>
  <c r="T7" i="5"/>
  <c r="S8" i="5"/>
  <c r="T8" i="5"/>
  <c r="S9" i="5"/>
  <c r="T9" i="5"/>
  <c r="S10" i="5"/>
  <c r="T10" i="5"/>
  <c r="S11" i="5"/>
  <c r="T11" i="5"/>
  <c r="S12" i="5"/>
  <c r="T12" i="5"/>
  <c r="S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R10" i="5"/>
  <c r="R13" i="5"/>
  <c r="R7" i="5"/>
  <c r="H17" i="5"/>
  <c r="I17" i="5"/>
  <c r="J17" i="5"/>
  <c r="R17" i="5"/>
  <c r="F17" i="5"/>
  <c r="G66" i="6"/>
  <c r="H66" i="6"/>
  <c r="C66" i="6"/>
  <c r="G67" i="6"/>
  <c r="H67" i="6"/>
  <c r="D67" i="6"/>
  <c r="G65" i="6"/>
  <c r="H65" i="6"/>
  <c r="C65" i="6"/>
  <c r="R12" i="5"/>
  <c r="R9" i="5"/>
  <c r="R8" i="5"/>
  <c r="H15" i="5"/>
  <c r="J15" i="5"/>
  <c r="I15" i="5"/>
  <c r="F15" i="5"/>
  <c r="R15" i="5"/>
  <c r="R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6" i="5"/>
  <c r="S15" i="5"/>
  <c r="S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<sst xmlns="http://schemas.openxmlformats.org/spreadsheetml/2006/main" count="22429" uniqueCount="15839">
  <si>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</si>
  <si>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</si>
  <si>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</si>
  <si>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</si>
  <si>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</si>
  <si>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</si>
  <si>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</si>
  <si>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</si>
  <si>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</si>
  <si>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</si>
  <si>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</si>
  <si>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</si>
  <si>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</si>
  <si>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</si>
  <si>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</si>
  <si>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</si>
  <si>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</si>
  <si>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</si>
  <si>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</si>
  <si>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</si>
  <si>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</si>
  <si>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</si>
  <si>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</si>
  <si>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</si>
  <si>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</si>
  <si>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</si>
  <si>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</si>
  <si>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</si>
  <si>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</si>
  <si>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</si>
  <si>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</si>
  <si>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</si>
  <si>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</si>
  <si>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</si>
  <si>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</si>
  <si>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</si>
  <si>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</si>
  <si>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</si>
  <si>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</si>
  <si>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</si>
  <si>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</si>
  <si>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</si>
  <si>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</si>
  <si>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</si>
  <si>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</si>
  <si>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</si>
  <si>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</si>
  <si>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</si>
  <si>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</si>
  <si>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</si>
  <si>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</si>
  <si>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</si>
  <si>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</si>
  <si>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</si>
  <si>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</si>
  <si>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</si>
  <si>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</si>
  <si>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</si>
  <si>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</si>
  <si>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</si>
  <si>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</si>
  <si>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</si>
  <si>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</si>
  <si>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</si>
  <si>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</si>
  <si>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</si>
  <si>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</si>
  <si>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</si>
  <si>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</si>
  <si>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</si>
  <si>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</si>
  <si>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</si>
  <si>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</si>
  <si>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</si>
  <si>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</si>
  <si>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</si>
  <si>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</si>
  <si>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</si>
  <si>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</si>
  <si>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</si>
  <si>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</si>
  <si>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</si>
  <si>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</si>
  <si>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</si>
  <si>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</si>
  <si>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</si>
  <si>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</si>
  <si>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</si>
  <si>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</si>
  <si>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</si>
  <si>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</si>
  <si>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</si>
  <si>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</si>
  <si>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</si>
  <si>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</si>
  <si>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</si>
  <si>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</si>
  <si>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</si>
  <si>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</si>
  <si>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</si>
  <si>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</si>
  <si>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</si>
  <si>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</si>
  <si>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</si>
  <si>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</si>
  <si>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</si>
  <si>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</si>
  <si>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</si>
  <si>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</si>
  <si>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</si>
  <si>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</si>
  <si>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</si>
  <si>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</si>
  <si>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</si>
  <si>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</si>
  <si>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</si>
  <si>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</si>
  <si>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</si>
  <si>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</si>
  <si>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</si>
  <si>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</si>
  <si>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</si>
  <si>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</si>
  <si>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</si>
  <si>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</si>
  <si>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</si>
  <si>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</si>
  <si>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</si>
  <si>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</si>
  <si>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</si>
  <si>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</si>
  <si>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</si>
  <si>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</si>
  <si>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</si>
  <si>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</si>
  <si>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</si>
  <si>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</si>
  <si>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</si>
  <si>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</si>
  <si>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</si>
  <si>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</si>
  <si>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</si>
  <si>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</si>
  <si>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</si>
  <si>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</si>
  <si>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</si>
  <si>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</si>
  <si>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</si>
  <si>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</si>
  <si>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</si>
  <si>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</si>
  <si>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</si>
  <si>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</si>
  <si>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</si>
  <si>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</si>
  <si>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</si>
  <si>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</si>
  <si>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</si>
  <si>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</si>
  <si>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</si>
  <si>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</si>
  <si>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</si>
  <si>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</si>
  <si>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</si>
  <si>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</si>
  <si>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</si>
  <si>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</si>
  <si>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</si>
  <si>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</si>
  <si>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</si>
  <si>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</si>
  <si>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</si>
  <si>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</si>
  <si>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</si>
  <si>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</si>
  <si>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</si>
  <si>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</si>
  <si>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</si>
  <si>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</si>
  <si>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</si>
  <si>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</si>
  <si>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</si>
  <si>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</si>
  <si>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</si>
  <si>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</si>
  <si>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</si>
  <si>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</si>
  <si>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</si>
  <si>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</si>
  <si>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</si>
  <si>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</si>
  <si>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</si>
  <si>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</si>
  <si>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</si>
  <si>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</si>
  <si>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</si>
  <si>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</si>
  <si>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</si>
  <si>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</si>
  <si>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</si>
  <si>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</si>
  <si>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</si>
  <si>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</si>
  <si>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</si>
  <si>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</si>
  <si>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</si>
  <si>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</si>
  <si>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</si>
  <si>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</si>
  <si>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</si>
  <si>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</si>
  <si>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</si>
  <si>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</si>
  <si>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</si>
  <si>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</si>
  <si>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</si>
  <si>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</si>
  <si>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</si>
  <si>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</si>
  <si>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</si>
  <si>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</si>
  <si>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</si>
  <si>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</si>
  <si>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</si>
  <si>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</si>
  <si>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</si>
  <si>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</si>
  <si>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</si>
  <si>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</si>
  <si>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</si>
  <si>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</si>
  <si>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</si>
  <si>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</si>
  <si>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</si>
  <si>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</si>
  <si>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</si>
  <si>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</si>
  <si>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</si>
  <si>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</si>
  <si>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</si>
  <si>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</si>
  <si>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</si>
  <si>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</si>
  <si>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</si>
  <si>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</si>
  <si>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</si>
  <si>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</si>
  <si>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</si>
  <si>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</si>
  <si>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</si>
  <si>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</si>
  <si>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</si>
  <si>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</si>
  <si>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</si>
  <si>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</si>
  <si>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</si>
  <si>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</si>
  <si>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</si>
  <si>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</si>
  <si>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</si>
  <si>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</si>
  <si>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</si>
  <si>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</si>
  <si>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</si>
  <si>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</si>
  <si>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</si>
  <si>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</si>
  <si>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</si>
  <si>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</si>
  <si>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</si>
  <si>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</si>
  <si>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</si>
  <si>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</si>
  <si>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</si>
  <si>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</si>
  <si>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</si>
  <si>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</si>
  <si>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</si>
  <si>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</si>
  <si>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</si>
  <si>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</si>
  <si>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</si>
  <si>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</si>
  <si>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</si>
  <si>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</si>
  <si>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</si>
  <si>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</si>
  <si>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</si>
  <si>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</si>
  <si>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</si>
  <si>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</si>
  <si>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</si>
  <si>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</si>
  <si>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</si>
  <si>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</si>
  <si>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</si>
  <si>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</si>
  <si>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</si>
  <si>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</si>
  <si>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</si>
  <si>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</si>
  <si>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</si>
  <si>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</si>
  <si>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</si>
  <si>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</si>
  <si>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</si>
  <si>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</si>
  <si>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</si>
  <si>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</si>
  <si>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</si>
  <si>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</si>
  <si>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</si>
  <si>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</si>
  <si>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</si>
  <si>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</si>
  <si>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</si>
  <si>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</si>
  <si>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</si>
  <si>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</si>
  <si>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</si>
  <si>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</si>
  <si>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</si>
  <si>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</si>
  <si>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</si>
  <si>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</si>
  <si>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</si>
  <si>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</si>
  <si>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</si>
  <si>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</si>
  <si>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</si>
  <si>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</si>
  <si>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</si>
  <si>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</si>
  <si>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</si>
  <si>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</si>
  <si>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</si>
  <si>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</si>
  <si>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</si>
  <si>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</si>
  <si>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</si>
  <si>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</si>
  <si>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</si>
  <si>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</si>
  <si>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</si>
  <si>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</si>
  <si>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</si>
  <si>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</si>
  <si>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</si>
  <si>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</si>
  <si>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</si>
  <si>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</si>
  <si>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</si>
  <si>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</si>
  <si>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</si>
  <si>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</si>
  <si>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</si>
  <si>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</si>
  <si>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</si>
  <si>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</si>
  <si>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</si>
  <si>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</si>
  <si>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</si>
  <si>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</si>
  <si>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</si>
  <si>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</si>
  <si>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</si>
  <si>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</si>
  <si>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</si>
  <si>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</si>
  <si>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</si>
  <si>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</si>
  <si>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</si>
  <si>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</si>
  <si>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</si>
  <si>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</si>
  <si>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</si>
  <si>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</si>
  <si>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</si>
  <si>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</si>
  <si>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</si>
  <si>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</si>
  <si>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</si>
  <si>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</si>
  <si>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</si>
  <si>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</si>
  <si>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</si>
  <si>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</si>
  <si>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</si>
  <si>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</si>
  <si>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</si>
  <si>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</si>
  <si>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</si>
  <si>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</si>
  <si>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</si>
  <si>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</si>
  <si>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</si>
  <si>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</si>
  <si>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</si>
  <si>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</si>
  <si>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</si>
  <si>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</si>
  <si>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</si>
  <si>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</si>
  <si>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</si>
  <si>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</si>
  <si>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</si>
  <si>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</si>
  <si>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</si>
  <si>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</si>
  <si>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</si>
  <si>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</si>
  <si>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</si>
  <si>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</si>
  <si>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</si>
  <si>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</si>
  <si>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</si>
  <si>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</si>
  <si>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</si>
  <si>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</si>
  <si>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</si>
  <si>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</si>
  <si>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</si>
  <si>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</si>
  <si>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</si>
  <si>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</si>
  <si>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</si>
  <si>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</si>
  <si>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</si>
  <si>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</si>
  <si>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</si>
  <si>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</si>
  <si>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</si>
  <si>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</si>
  <si>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</si>
  <si>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</si>
  <si>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</si>
  <si>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</si>
  <si>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</si>
  <si>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</si>
  <si>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</si>
  <si>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</si>
  <si>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</si>
  <si>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</si>
  <si>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</si>
  <si>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</si>
  <si>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</si>
  <si>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</si>
  <si>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</si>
  <si>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</si>
  <si>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</si>
  <si>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</si>
  <si>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</si>
  <si>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</si>
  <si>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</si>
  <si>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</si>
  <si>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</si>
  <si>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</si>
  <si>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</si>
  <si>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</si>
  <si>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</si>
  <si>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</si>
  <si>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</si>
  <si>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</si>
  <si>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</si>
  <si>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</si>
  <si>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</si>
  <si>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</si>
  <si>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</si>
  <si>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</si>
  <si>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</si>
  <si>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</si>
  <si>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</si>
  <si>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</si>
  <si>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</si>
  <si>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</si>
  <si>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</si>
  <si>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</si>
  <si>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</si>
  <si>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</si>
  <si>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</si>
  <si>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</si>
  <si>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</si>
  <si>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</si>
  <si>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</si>
  <si>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</si>
  <si>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</si>
  <si>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</si>
  <si>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</si>
  <si>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</si>
  <si>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</si>
  <si>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</si>
  <si>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</si>
  <si>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</si>
  <si>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</si>
  <si>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</si>
  <si>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</si>
  <si>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</si>
  <si>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</si>
  <si>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</si>
  <si>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</si>
  <si>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</si>
  <si>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</si>
  <si>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</si>
  <si>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</si>
  <si>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</si>
  <si>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</si>
  <si>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</si>
  <si>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</si>
  <si>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</si>
  <si>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</si>
  <si>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</si>
  <si>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</si>
  <si>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</si>
  <si>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</si>
  <si>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</si>
  <si>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</si>
  <si>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</si>
  <si>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</si>
  <si>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</si>
  <si>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</si>
  <si>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</si>
  <si>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</si>
  <si>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</si>
  <si>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</si>
  <si>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</si>
  <si>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</si>
  <si>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</si>
  <si>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</si>
  <si>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</si>
  <si>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</si>
  <si>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</si>
  <si>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</si>
  <si>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</si>
  <si>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</si>
  <si>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</si>
  <si>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</si>
  <si>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</si>
  <si>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</si>
  <si>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</si>
  <si>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</si>
  <si>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</si>
  <si>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</si>
  <si>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</si>
  <si>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</si>
  <si>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</si>
  <si>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</si>
  <si>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</si>
  <si>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</si>
  <si>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</si>
  <si>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</si>
  <si>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</si>
  <si>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</si>
  <si>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</si>
  <si>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</si>
  <si>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</si>
  <si>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</si>
  <si>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</si>
  <si>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</si>
  <si>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</si>
  <si>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</si>
  <si>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</si>
  <si>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</si>
  <si>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</si>
  <si>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</si>
  <si>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</si>
  <si>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</si>
  <si>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</si>
  <si>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</si>
  <si>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</si>
  <si>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</si>
  <si>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</si>
  <si>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</si>
  <si>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</si>
  <si>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</si>
  <si>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</si>
  <si>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</si>
  <si>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</si>
  <si>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</si>
  <si>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</si>
  <si>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</si>
  <si>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</si>
  <si>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</si>
  <si>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</si>
  <si>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</si>
  <si>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</si>
  <si>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</si>
  <si>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</si>
  <si>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</si>
  <si>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</si>
  <si>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</si>
  <si>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</si>
  <si>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</si>
  <si>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</si>
  <si>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</si>
  <si>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</si>
  <si>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</si>
  <si>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</si>
  <si>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</si>
  <si>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</si>
  <si>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</si>
  <si>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</si>
  <si>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</si>
  <si>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</si>
  <si>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</si>
  <si>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</si>
  <si>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</si>
  <si>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</si>
  <si>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</si>
  <si>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</si>
  <si>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</si>
  <si>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</si>
  <si>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</si>
  <si>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</si>
  <si>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</si>
  <si>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</si>
  <si>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</si>
  <si>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</si>
  <si>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</si>
  <si>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</si>
  <si>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</si>
  <si>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</si>
  <si>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</si>
  <si>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</si>
  <si>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</si>
  <si>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</si>
  <si>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</si>
  <si>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</si>
  <si>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</si>
  <si>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</si>
  <si>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</si>
  <si>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</si>
  <si>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</si>
  <si>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</si>
  <si>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</si>
  <si>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</si>
  <si>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</si>
  <si>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</si>
  <si>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</si>
  <si>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</si>
  <si>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</si>
  <si>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</si>
  <si>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</si>
  <si>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</si>
  <si>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</si>
  <si>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</si>
  <si>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</si>
  <si>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</si>
  <si>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</si>
  <si>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</si>
  <si>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</si>
  <si>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</si>
  <si>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</si>
  <si>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</si>
  <si>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</si>
  <si>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</si>
  <si>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</si>
  <si>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</si>
  <si>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</si>
  <si>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</si>
  <si>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</si>
  <si>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</si>
  <si>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</si>
  <si>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</si>
  <si>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</si>
  <si>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</si>
  <si>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</si>
  <si>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</si>
  <si>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</si>
  <si>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</si>
  <si>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</si>
  <si>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</si>
  <si>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</si>
  <si>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</si>
  <si>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</si>
  <si>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</si>
  <si>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</si>
  <si>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</si>
  <si>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</si>
  <si>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</si>
  <si>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</si>
  <si>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</si>
  <si>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</si>
  <si>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</si>
  <si>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</si>
  <si>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</si>
  <si>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</si>
  <si>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</si>
  <si>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</si>
  <si>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</si>
  <si>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</si>
  <si>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</si>
  <si>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</si>
  <si>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</si>
  <si>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</si>
  <si>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</si>
  <si>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</si>
  <si>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</si>
  <si>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</si>
  <si>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</si>
  <si>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</si>
  <si>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</si>
  <si>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</si>
  <si>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</si>
  <si>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</si>
  <si>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</si>
  <si>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</si>
  <si>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</si>
  <si>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</si>
  <si>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</si>
  <si>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</si>
  <si>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</si>
  <si>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</si>
  <si>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</si>
  <si>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</si>
  <si>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</si>
  <si>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</si>
  <si>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</si>
  <si>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</si>
  <si>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</si>
  <si>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</si>
  <si>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</si>
  <si>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</si>
  <si>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</si>
  <si>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</si>
  <si>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</si>
  <si>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</si>
  <si>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</si>
  <si>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</si>
  <si>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</si>
  <si>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</si>
  <si>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</si>
  <si>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</si>
  <si>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</si>
  <si>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</si>
  <si>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</si>
  <si>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</si>
  <si>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</si>
  <si>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</si>
  <si>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</si>
  <si>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</si>
  <si>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</si>
  <si>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</si>
  <si>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</si>
  <si>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</si>
  <si>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</si>
  <si>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</si>
  <si>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</si>
  <si>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</si>
  <si>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</si>
  <si>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</si>
  <si>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</si>
  <si>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</si>
  <si>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</si>
  <si>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</si>
  <si>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</si>
  <si>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</si>
  <si>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</si>
  <si>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</si>
  <si>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</si>
  <si>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</si>
  <si>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</si>
  <si>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</si>
  <si>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</si>
  <si>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</si>
  <si>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</si>
  <si>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</si>
  <si>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</si>
  <si>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</si>
  <si>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</si>
  <si>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</si>
  <si>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</si>
  <si>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</si>
  <si>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</si>
  <si>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</si>
  <si>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</si>
  <si>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</si>
  <si>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</si>
  <si>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</si>
  <si>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</si>
  <si>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</si>
  <si>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</si>
  <si>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</si>
  <si>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</si>
  <si>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</si>
  <si>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</si>
  <si>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</si>
  <si>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</si>
  <si>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</si>
  <si>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</si>
  <si>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</si>
  <si>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</si>
  <si>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</si>
  <si>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</si>
  <si>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</si>
  <si>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</si>
  <si>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</si>
  <si>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</si>
  <si>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</si>
  <si>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</si>
  <si>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</si>
  <si>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</si>
  <si>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</si>
  <si>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</si>
  <si>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</si>
  <si>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</si>
  <si>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</si>
  <si>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</si>
  <si>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</si>
  <si>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</si>
  <si>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</si>
  <si>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</si>
  <si>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</si>
  <si>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</si>
  <si>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</si>
  <si>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</si>
  <si>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</si>
  <si>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</si>
  <si>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</si>
  <si>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</si>
  <si>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</si>
  <si>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</si>
  <si>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</si>
  <si>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</si>
  <si>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</si>
  <si>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</si>
  <si>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</si>
  <si>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</si>
  <si>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</si>
  <si>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</si>
  <si>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</si>
  <si>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</si>
  <si>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</si>
  <si>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</si>
  <si>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</si>
  <si>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</si>
  <si>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</si>
  <si>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</si>
  <si>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</si>
  <si>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</si>
  <si>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</si>
  <si>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</si>
  <si>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</si>
  <si>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</si>
  <si>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</si>
  <si>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</si>
  <si>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</si>
  <si>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</si>
  <si>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</si>
  <si>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</si>
  <si>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</si>
  <si>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</si>
  <si>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</si>
  <si>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</si>
  <si>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</si>
  <si>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</si>
  <si>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</si>
  <si>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</si>
  <si>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</si>
  <si>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</si>
  <si>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</si>
  <si>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</si>
  <si>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</si>
  <si>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</si>
  <si>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</si>
  <si>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</si>
  <si>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</si>
  <si>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</si>
  <si>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</si>
  <si>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</si>
  <si>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</si>
  <si>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</si>
  <si>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</si>
  <si>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</si>
  <si>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</si>
  <si>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</si>
  <si>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</si>
  <si>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</si>
  <si>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</si>
  <si>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</si>
  <si>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</si>
  <si>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</si>
  <si>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</si>
  <si>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</si>
  <si>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</si>
  <si>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</si>
  <si>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</si>
  <si>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</si>
  <si>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</si>
  <si>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</si>
  <si>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</si>
  <si>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</si>
  <si>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</si>
  <si>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</si>
  <si>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</si>
  <si>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</si>
  <si>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</si>
  <si>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</si>
  <si>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</si>
  <si>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</si>
  <si>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</si>
  <si>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</si>
  <si>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</si>
  <si>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</si>
  <si>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</si>
  <si>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</si>
  <si>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</si>
  <si>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</si>
  <si>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</si>
  <si>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</si>
  <si>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</si>
  <si>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</si>
  <si>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</si>
  <si>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</si>
  <si>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</si>
  <si>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</si>
  <si>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</si>
  <si>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</si>
  <si>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</si>
  <si>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</si>
  <si>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</si>
  <si>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</si>
  <si>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</si>
  <si>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</si>
  <si>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</si>
  <si>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</si>
  <si>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</si>
  <si>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</si>
  <si>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</si>
  <si>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</si>
  <si>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</si>
  <si>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</si>
  <si>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</si>
  <si>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</si>
  <si>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</si>
  <si>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</si>
  <si>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</si>
  <si>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</si>
  <si>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</si>
  <si>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</si>
  <si>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</si>
  <si>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</si>
  <si>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</si>
  <si>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</si>
  <si>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</si>
  <si>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</si>
  <si>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</si>
  <si>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</si>
  <si>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</si>
  <si>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</si>
  <si>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</si>
  <si>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</si>
  <si>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</si>
  <si>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</si>
  <si>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</si>
  <si>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</si>
  <si>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</si>
  <si>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</si>
  <si>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</si>
  <si>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</si>
  <si>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</si>
  <si>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</si>
  <si>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</si>
  <si>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</si>
  <si>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</si>
  <si>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</si>
  <si>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</si>
  <si>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</si>
  <si>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</si>
  <si>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</si>
  <si>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</si>
  <si>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</si>
  <si>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</si>
  <si>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</si>
  <si>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</si>
  <si>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</si>
  <si>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</si>
  <si>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</si>
  <si>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</si>
  <si>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</si>
  <si>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</si>
  <si>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</si>
  <si>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</si>
  <si>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</si>
  <si>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</si>
  <si>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</si>
  <si>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</si>
  <si>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</si>
  <si>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</si>
  <si>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</si>
  <si>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</si>
  <si>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</si>
  <si>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</si>
  <si>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</si>
  <si>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</si>
  <si>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</si>
  <si>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</si>
  <si>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</si>
  <si>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</si>
  <si>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</si>
  <si>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</si>
  <si>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</si>
  <si>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</si>
  <si>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</si>
  <si>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</si>
  <si>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</si>
  <si>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</si>
  <si>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</si>
  <si>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</si>
  <si>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</si>
  <si>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</si>
  <si>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</si>
  <si>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</si>
  <si>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</si>
  <si>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</si>
  <si>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</si>
  <si>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</si>
  <si>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</si>
  <si>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</si>
  <si>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</si>
  <si>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</si>
  <si>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</si>
  <si>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</si>
  <si>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</si>
  <si>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</si>
  <si>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</si>
  <si>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</si>
  <si>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</si>
  <si>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</si>
  <si>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</si>
  <si>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</si>
  <si>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</si>
  <si>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</si>
  <si>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</si>
  <si>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</si>
  <si>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</si>
  <si>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</si>
  <si>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</si>
  <si>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</si>
  <si>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</si>
  <si>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</si>
  <si>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</si>
  <si>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</si>
  <si>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</si>
  <si>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</si>
  <si>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</si>
  <si>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</si>
  <si>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</si>
  <si>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</si>
  <si>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</si>
  <si>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</si>
  <si>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</si>
  <si>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</si>
  <si>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</si>
  <si>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</si>
  <si>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</si>
  <si>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</si>
  <si>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</si>
  <si>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</si>
  <si>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</si>
  <si>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</si>
  <si>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</si>
  <si>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</si>
  <si>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</si>
  <si>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</si>
  <si>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</si>
  <si>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</si>
  <si>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</si>
  <si>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</si>
  <si>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</si>
  <si>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</si>
  <si>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</si>
  <si>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</si>
  <si>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</si>
  <si>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</si>
  <si>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</si>
  <si>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</si>
  <si>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</si>
  <si>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</si>
  <si>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</si>
  <si>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</si>
  <si>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</si>
  <si>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</si>
  <si>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</si>
  <si>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</si>
  <si>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</si>
  <si>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</si>
  <si>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</si>
  <si>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</si>
  <si>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</si>
  <si>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</si>
  <si>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</si>
  <si>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</si>
  <si>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</si>
  <si>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</si>
  <si>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</si>
  <si>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</si>
  <si>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</si>
  <si>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</si>
  <si>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</si>
  <si>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</si>
  <si>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</si>
  <si>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</si>
  <si>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</si>
  <si>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</si>
  <si>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</si>
  <si>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</si>
  <si>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</si>
  <si>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</si>
  <si>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</si>
  <si>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</si>
  <si>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</si>
  <si>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</si>
  <si>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</si>
  <si>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</si>
  <si>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</si>
  <si>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</si>
  <si>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</si>
  <si>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</si>
  <si>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</si>
  <si>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</si>
  <si>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</si>
  <si>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</si>
  <si>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</si>
  <si>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</si>
  <si>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</si>
  <si>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</si>
  <si>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</si>
  <si>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</si>
  <si>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</si>
  <si>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</si>
  <si>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</si>
  <si>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</si>
  <si>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</si>
  <si>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</si>
  <si>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</si>
  <si>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</si>
  <si>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</si>
  <si>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</si>
  <si>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</si>
  <si>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</si>
  <si>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</si>
  <si>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</si>
  <si>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</si>
  <si>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</si>
  <si>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</si>
  <si>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</si>
  <si>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</si>
  <si>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</si>
  <si>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</si>
  <si>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</si>
  <si>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</si>
  <si>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</si>
  <si>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</si>
  <si>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</si>
  <si>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</si>
  <si>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</si>
  <si>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</si>
  <si>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</si>
  <si>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</si>
  <si>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</si>
  <si>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</si>
  <si>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</si>
  <si>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</si>
  <si>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</si>
  <si>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</si>
  <si>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</si>
  <si>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</si>
  <si>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</si>
  <si>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</si>
  <si>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</si>
  <si>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</si>
  <si>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</si>
  <si>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</si>
  <si>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</si>
  <si>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</si>
  <si>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</si>
  <si>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</si>
  <si>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</si>
  <si>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</si>
  <si>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</si>
  <si>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</si>
  <si>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</si>
  <si>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</si>
  <si>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</si>
  <si>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</si>
  <si>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</si>
  <si>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</si>
  <si>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</si>
  <si>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</si>
  <si>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</si>
  <si>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</si>
  <si>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</si>
  <si>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</si>
  <si>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</si>
  <si>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</si>
  <si>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</si>
  <si>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</si>
  <si>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</si>
  <si>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</si>
  <si>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</si>
  <si>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</si>
  <si>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</si>
  <si>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</si>
  <si>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</si>
  <si>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</si>
  <si>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</si>
  <si>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</si>
  <si>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</si>
  <si>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</si>
  <si>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</si>
  <si>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</si>
  <si>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</si>
  <si>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</si>
  <si>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</si>
  <si>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</si>
  <si>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</si>
  <si>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</si>
  <si>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</si>
  <si>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</si>
  <si>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</si>
  <si>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</si>
  <si>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</si>
  <si>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</si>
  <si>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</si>
  <si>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</si>
  <si>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</si>
  <si>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</si>
  <si>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</si>
  <si>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</si>
  <si>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</si>
  <si>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</si>
  <si>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</si>
  <si>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</si>
  <si>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</si>
  <si>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</si>
  <si>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</si>
  <si>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</si>
  <si>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</si>
  <si>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</si>
  <si>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</si>
  <si>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</si>
  <si>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</si>
  <si>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</si>
  <si>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</si>
  <si>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</si>
  <si>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</si>
  <si>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</si>
  <si>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</si>
  <si>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</si>
  <si>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</si>
  <si>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</si>
  <si>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</si>
  <si>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</si>
  <si>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</si>
  <si>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</si>
  <si>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</si>
  <si>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</si>
  <si>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</si>
  <si>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</si>
  <si>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</si>
  <si>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</si>
  <si>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</si>
  <si>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</si>
  <si>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</si>
  <si>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</si>
  <si>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</si>
  <si>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</si>
  <si>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</si>
  <si>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</si>
  <si>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</si>
  <si>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</si>
  <si>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</si>
  <si>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</si>
  <si>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</si>
  <si>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</si>
  <si>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</si>
  <si>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</si>
  <si>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</si>
  <si>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</si>
  <si>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</si>
  <si>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</si>
  <si>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</si>
  <si>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</si>
  <si>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</si>
  <si>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</si>
  <si>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</si>
  <si>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</si>
  <si>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</si>
  <si>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</si>
  <si>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</si>
  <si>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</si>
  <si>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</si>
  <si>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</si>
  <si>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</si>
  <si>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</si>
  <si>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</si>
  <si>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</si>
  <si>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</si>
  <si>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</si>
  <si>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</si>
  <si>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</si>
  <si>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</si>
  <si>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</si>
  <si>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</si>
  <si>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</si>
  <si>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</si>
  <si>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</si>
  <si>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</si>
  <si>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</si>
  <si>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</si>
  <si>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</si>
  <si>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</si>
  <si>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</si>
  <si>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</si>
  <si>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</si>
  <si>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</si>
  <si>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</si>
  <si>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</si>
  <si>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</si>
  <si>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</si>
  <si>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</si>
  <si>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</si>
  <si>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</si>
  <si>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</si>
  <si>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</si>
  <si>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</si>
  <si>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</si>
  <si>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</si>
  <si>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</si>
  <si>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</si>
  <si>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</si>
  <si>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</si>
  <si>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</si>
  <si>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</si>
  <si>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</si>
  <si>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</si>
  <si>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</si>
  <si>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</si>
  <si>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</si>
  <si>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</si>
  <si>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</si>
  <si>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</si>
  <si>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</si>
  <si>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</si>
  <si>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</si>
  <si>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</si>
  <si>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</si>
  <si>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</si>
  <si>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</si>
  <si>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</si>
  <si>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</si>
  <si>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</si>
  <si>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</si>
  <si>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</si>
  <si>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</si>
  <si>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</si>
  <si>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</si>
  <si>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</si>
  <si>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</si>
  <si>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</si>
  <si>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</si>
  <si>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</si>
  <si>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</si>
  <si>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</si>
  <si>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</si>
  <si>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</si>
  <si>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</si>
  <si>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</si>
  <si>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</si>
  <si>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</si>
  <si>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</si>
  <si>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</si>
  <si>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</si>
  <si>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</si>
  <si>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</si>
  <si>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</si>
  <si>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</si>
  <si>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</si>
  <si>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</si>
  <si>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</si>
  <si>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</si>
  <si>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</si>
  <si>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</si>
  <si>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</si>
  <si>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</si>
  <si>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</si>
  <si>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</si>
  <si>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</si>
  <si>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</si>
  <si>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</si>
  <si>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</si>
  <si>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</si>
  <si>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</si>
  <si>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</si>
  <si>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</si>
  <si>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</si>
  <si>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</si>
  <si>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</si>
  <si>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</si>
  <si>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</si>
  <si>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</si>
  <si>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</si>
  <si>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</si>
  <si>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</si>
  <si>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</si>
  <si>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</si>
  <si>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</si>
  <si>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</si>
  <si>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</si>
  <si>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</si>
  <si>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</si>
  <si>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</si>
  <si>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</si>
  <si>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</si>
  <si>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</si>
  <si>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</si>
  <si>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</si>
  <si>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</si>
  <si>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</si>
  <si>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</si>
  <si>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</si>
  <si>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</si>
  <si>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</si>
  <si>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</si>
  <si>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</si>
  <si>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</si>
  <si>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</si>
  <si>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</si>
  <si>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</si>
  <si>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</si>
  <si>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</si>
  <si>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</si>
  <si>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</si>
  <si>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</si>
  <si>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</si>
  <si>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</si>
  <si>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</si>
  <si>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</si>
  <si>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</si>
  <si>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</si>
  <si>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</si>
  <si>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</si>
  <si>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</si>
  <si>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</si>
  <si>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</si>
  <si>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</si>
  <si>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</si>
  <si>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</si>
  <si>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</si>
  <si>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</si>
  <si>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</si>
  <si>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</si>
  <si>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</si>
  <si>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</si>
  <si>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</si>
  <si>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</si>
  <si>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</si>
  <si>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</si>
  <si>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</si>
  <si>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</si>
  <si>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</si>
  <si>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</si>
  <si>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</si>
  <si>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</si>
  <si>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</si>
  <si>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</si>
  <si>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</si>
  <si>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</si>
  <si>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</si>
  <si>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</si>
  <si>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</si>
  <si>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</si>
  <si>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</si>
  <si>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</si>
  <si>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</si>
  <si>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</si>
  <si>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</si>
  <si>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</si>
  <si>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</si>
  <si>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</si>
  <si>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</si>
  <si>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</si>
  <si>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</si>
  <si>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</si>
  <si>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</si>
  <si>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</si>
  <si>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</si>
  <si>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</si>
  <si>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</si>
  <si>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</si>
  <si>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</si>
  <si>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</si>
  <si>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</si>
  <si>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</si>
  <si>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</si>
  <si>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</si>
  <si>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</si>
  <si>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</si>
  <si>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</si>
  <si>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</si>
  <si>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</si>
  <si>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</si>
  <si>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</si>
  <si>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</si>
  <si>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</si>
  <si>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</si>
  <si>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</si>
  <si>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</si>
  <si>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</si>
  <si>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</si>
  <si>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</si>
  <si>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</si>
  <si>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</si>
  <si>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</si>
  <si>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</si>
  <si>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</si>
  <si>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</si>
  <si>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</si>
  <si>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</si>
  <si>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</si>
  <si>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</si>
  <si>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</si>
  <si>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</si>
  <si>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</si>
  <si>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</si>
  <si>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</si>
  <si>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</si>
  <si>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</si>
  <si>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</si>
  <si>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</si>
  <si>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</si>
  <si>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</si>
  <si>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</si>
  <si>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</si>
  <si>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</si>
  <si>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</si>
  <si>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</si>
  <si>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</si>
  <si>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</si>
  <si>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</si>
  <si>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</si>
  <si>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</si>
  <si>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</si>
  <si>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</si>
  <si>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</si>
  <si>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</si>
  <si>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</si>
  <si>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</si>
  <si>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</si>
  <si>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</si>
  <si>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</si>
  <si>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</si>
  <si>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</si>
  <si>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</si>
  <si>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</si>
  <si>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</si>
  <si>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</si>
  <si>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</si>
  <si>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</si>
  <si>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</si>
  <si>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</si>
  <si>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</si>
  <si>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</si>
  <si>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</si>
  <si>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</si>
  <si>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</si>
  <si>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</si>
  <si>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</si>
  <si>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</si>
  <si>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</si>
  <si>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</si>
  <si>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</si>
  <si>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</si>
  <si>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</si>
  <si>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</si>
  <si>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</si>
  <si>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</si>
  <si>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</si>
  <si>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</si>
  <si>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</si>
  <si>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</si>
  <si>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</si>
  <si>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</si>
  <si>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</si>
  <si>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</si>
  <si>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</si>
  <si>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</si>
  <si>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</si>
  <si>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</si>
  <si>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</si>
  <si>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</si>
  <si>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</si>
  <si>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</si>
  <si>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</si>
  <si>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</si>
  <si>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</si>
  <si>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</si>
  <si>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</si>
  <si>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</si>
  <si>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</si>
  <si>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</si>
  <si>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</si>
  <si>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</si>
  <si>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</si>
  <si>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</si>
  <si>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</si>
  <si>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</si>
  <si>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</si>
  <si>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</si>
  <si>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</si>
  <si>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</si>
  <si>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</si>
  <si>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</si>
  <si>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</si>
  <si>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</si>
  <si>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</si>
  <si>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</si>
  <si>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</si>
  <si>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</si>
  <si>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</si>
  <si>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</si>
  <si>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</si>
  <si>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</si>
  <si>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</si>
  <si>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</si>
  <si>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</si>
  <si>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</si>
  <si>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</si>
  <si>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</si>
  <si>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</si>
  <si>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</si>
  <si>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</si>
  <si>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</si>
  <si>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</si>
  <si>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</si>
  <si>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</si>
  <si>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</si>
  <si>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</si>
  <si>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</si>
  <si>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</si>
  <si>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</si>
  <si>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</si>
  <si>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</si>
  <si>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</si>
  <si>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</si>
  <si>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</si>
  <si>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</si>
  <si>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</si>
  <si>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</si>
  <si>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</si>
  <si>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</si>
  <si>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</si>
  <si>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</si>
  <si>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</si>
  <si>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</si>
  <si>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</si>
  <si>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</si>
  <si>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</si>
  <si>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</si>
  <si>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</si>
  <si>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</si>
  <si>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</si>
  <si>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</si>
  <si>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</si>
  <si>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</si>
  <si>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</si>
  <si>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</si>
  <si>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</si>
  <si>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</si>
  <si>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</si>
  <si>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</si>
  <si>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</si>
  <si>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</si>
  <si>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</si>
  <si>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</si>
  <si>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</si>
  <si>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</si>
  <si>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</si>
  <si>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</si>
  <si>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</si>
  <si>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</si>
  <si>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</si>
  <si>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</si>
  <si>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</si>
  <si>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</si>
  <si>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</si>
  <si>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</si>
  <si>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</si>
  <si>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</si>
  <si>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</si>
  <si>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</si>
  <si>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</si>
  <si>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</si>
  <si>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</si>
  <si>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</si>
  <si>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</si>
  <si>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</si>
  <si>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</si>
  <si>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</si>
  <si>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</si>
  <si>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</si>
  <si>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</si>
  <si>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</si>
  <si>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</si>
  <si>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</si>
  <si>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</si>
  <si>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</si>
  <si>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</si>
  <si>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</si>
  <si>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</si>
  <si>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</si>
  <si>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</si>
  <si>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</si>
  <si>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</si>
  <si>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</si>
  <si>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</si>
  <si>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</si>
  <si>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</si>
  <si>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</si>
  <si>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</si>
  <si>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</si>
  <si>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</si>
  <si>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</si>
  <si>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</si>
  <si>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</si>
  <si>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</si>
  <si>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</si>
  <si>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</si>
  <si>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</si>
  <si>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</si>
  <si>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</si>
  <si>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</si>
  <si>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</si>
  <si>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</si>
  <si>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</si>
  <si>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</si>
  <si>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</si>
  <si>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</si>
  <si>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</si>
  <si>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</si>
  <si>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</si>
  <si>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</si>
  <si>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</si>
  <si>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</si>
  <si>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</si>
  <si>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</si>
  <si>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</si>
  <si>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</si>
  <si>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</si>
  <si>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</si>
  <si>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</si>
  <si>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</si>
  <si>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</si>
  <si>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</si>
  <si>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</si>
  <si>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</si>
  <si>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</si>
  <si>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</si>
  <si>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</si>
  <si>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</si>
  <si>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</si>
  <si>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</si>
  <si>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</si>
  <si>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</si>
  <si>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</si>
  <si>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</si>
  <si>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</si>
  <si>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</si>
  <si>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</si>
  <si>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</si>
  <si>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</si>
  <si>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</si>
  <si>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</si>
  <si>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</si>
  <si>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</si>
  <si>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</si>
  <si>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</si>
  <si>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</si>
  <si>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</si>
  <si>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</si>
  <si>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</si>
  <si>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</si>
  <si>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</si>
  <si>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</si>
  <si>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</si>
  <si>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</si>
  <si>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</si>
  <si>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</si>
  <si>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</si>
  <si>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</si>
  <si>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</si>
  <si>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</si>
  <si>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</si>
  <si>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</si>
  <si>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</si>
  <si>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</si>
  <si>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</si>
  <si>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</si>
  <si>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</si>
  <si>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</si>
  <si>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</si>
  <si>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</si>
  <si>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</si>
  <si>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</si>
  <si>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</si>
  <si>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</si>
  <si>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</si>
  <si>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</si>
  <si>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</si>
  <si>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</si>
  <si>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</si>
  <si>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</si>
  <si>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</si>
  <si>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</si>
  <si>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</si>
  <si>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</si>
  <si>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</si>
  <si>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</si>
  <si>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</si>
  <si>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</si>
  <si>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</si>
  <si>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</si>
  <si>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</si>
  <si>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</si>
  <si>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</si>
  <si>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</si>
  <si>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</si>
  <si>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</si>
  <si>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</si>
  <si>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</si>
  <si>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</si>
  <si>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</si>
  <si>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</si>
  <si>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</si>
  <si>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</si>
  <si>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</si>
  <si>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</si>
  <si>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</si>
  <si>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</si>
  <si>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</si>
  <si>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</si>
  <si>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</si>
  <si>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</si>
  <si>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</si>
  <si>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</si>
  <si>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</si>
  <si>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</si>
  <si>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</si>
  <si>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</si>
  <si>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</si>
  <si>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</si>
  <si>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</si>
  <si>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</si>
  <si>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</si>
  <si>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</si>
  <si>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</si>
  <si>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</si>
  <si>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</si>
  <si>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</si>
  <si>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</si>
  <si>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</si>
  <si>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</si>
  <si>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</si>
  <si>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</si>
  <si>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</si>
  <si>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</si>
  <si>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</si>
  <si>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</si>
  <si>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</si>
  <si>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</si>
  <si>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</si>
  <si>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</si>
  <si>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</si>
  <si>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</si>
  <si>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</si>
  <si>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</si>
  <si>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</si>
  <si>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</si>
  <si>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</si>
  <si>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</si>
  <si>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</si>
  <si>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</si>
  <si>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</si>
  <si>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</si>
  <si>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</si>
  <si>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</si>
  <si>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</si>
  <si>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</si>
  <si>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</si>
  <si>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</si>
  <si>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</si>
  <si>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</si>
  <si>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</si>
  <si>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</si>
  <si>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</si>
  <si>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</si>
  <si>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</si>
  <si>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</si>
  <si>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</si>
  <si>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</si>
  <si>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</si>
  <si>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</si>
  <si>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</si>
  <si>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</si>
  <si>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</si>
  <si>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</si>
  <si>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</si>
  <si>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</si>
  <si>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</si>
  <si>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</si>
  <si>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</si>
  <si>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</si>
  <si>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</si>
  <si>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</si>
  <si>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</si>
  <si>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</si>
  <si>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</si>
  <si>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</si>
  <si>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</si>
  <si>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</si>
  <si>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</si>
  <si>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</si>
  <si>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</si>
  <si>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</si>
  <si>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</si>
  <si>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</si>
  <si>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</si>
  <si>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</si>
  <si>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</si>
  <si>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</si>
  <si>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</si>
  <si>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</si>
  <si>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</si>
  <si>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</si>
  <si>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</si>
  <si>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</si>
  <si>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</si>
  <si>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</si>
  <si>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</si>
  <si>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</si>
  <si>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</si>
  <si>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</si>
  <si>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</si>
  <si>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</si>
  <si>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</si>
  <si>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</si>
  <si>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</si>
  <si>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</si>
  <si>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</si>
  <si>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</si>
  <si>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</si>
  <si>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</si>
  <si>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</si>
  <si>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</si>
  <si>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</si>
  <si>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</si>
  <si>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</si>
  <si>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</si>
  <si>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</si>
  <si>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</si>
  <si>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</si>
  <si>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</si>
  <si>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</si>
  <si>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</si>
  <si>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</si>
  <si>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</si>
  <si>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</si>
  <si>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</si>
  <si>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</si>
  <si>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</si>
  <si>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</si>
  <si>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</si>
  <si>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</si>
  <si>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</si>
  <si>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</si>
  <si>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</si>
  <si>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</si>
  <si>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</si>
  <si>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</si>
  <si>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</si>
  <si>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</si>
  <si>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</si>
  <si>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</si>
  <si>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</si>
  <si>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</si>
  <si>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</si>
  <si>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</si>
  <si>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</si>
  <si>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</si>
  <si>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</si>
  <si>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</si>
  <si>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</si>
  <si>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</si>
  <si>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</si>
  <si>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</si>
  <si>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</si>
  <si>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</si>
  <si>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</si>
  <si>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</si>
  <si>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</si>
  <si>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</si>
  <si>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</si>
  <si>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</si>
  <si>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</si>
  <si>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</si>
  <si>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</si>
  <si>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</si>
  <si>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</si>
  <si>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</si>
  <si>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</si>
  <si>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</si>
  <si>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</si>
  <si>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</si>
  <si>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</si>
  <si>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</si>
  <si>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</si>
  <si>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</si>
  <si>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</si>
  <si>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</si>
  <si>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</si>
  <si>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</si>
  <si>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</si>
  <si>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</si>
  <si>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</si>
  <si>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</si>
  <si>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</si>
  <si>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</si>
  <si>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</si>
  <si>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</si>
  <si>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</si>
  <si>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</si>
  <si>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</si>
  <si>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</si>
  <si>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</si>
  <si>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</si>
  <si>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</si>
  <si>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</si>
  <si>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</si>
  <si>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</si>
  <si>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</si>
  <si>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</si>
  <si>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</si>
  <si>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</si>
  <si>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</si>
  <si>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</si>
  <si>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</si>
  <si>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</si>
  <si>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</si>
  <si>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</si>
  <si>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</si>
  <si>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</si>
  <si>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</si>
  <si>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</si>
  <si>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</si>
  <si>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</si>
  <si>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</si>
  <si>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</si>
  <si>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</si>
  <si>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</si>
  <si>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</si>
  <si>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</si>
  <si>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</si>
  <si>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</si>
  <si>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</si>
  <si>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</si>
  <si>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</si>
  <si>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</si>
  <si>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</si>
  <si>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</si>
  <si>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</si>
  <si>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</si>
  <si>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</si>
  <si>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</si>
  <si>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</si>
  <si>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</si>
  <si>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</si>
  <si>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</si>
  <si>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</si>
  <si>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</si>
  <si>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</si>
  <si>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</si>
  <si>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</si>
  <si>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</si>
  <si>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</si>
  <si>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</si>
  <si>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</si>
  <si>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</si>
  <si>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</si>
  <si>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</si>
  <si>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</si>
  <si>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</si>
  <si>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</si>
  <si>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</si>
  <si>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</si>
  <si>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</si>
  <si>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</si>
  <si>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</si>
  <si>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</si>
  <si>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</si>
  <si>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</si>
  <si>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</si>
  <si>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</si>
  <si>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</si>
  <si>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</si>
  <si>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</si>
  <si>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</si>
  <si>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</si>
  <si>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</si>
  <si>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</si>
  <si>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</si>
  <si>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</si>
  <si>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</si>
  <si>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</si>
  <si>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</si>
  <si>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</si>
  <si>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</si>
  <si>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</si>
  <si>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</si>
  <si>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</si>
  <si>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</si>
  <si>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</si>
  <si>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</si>
  <si>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</si>
  <si>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</si>
  <si>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</si>
  <si>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</si>
  <si>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</si>
  <si>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</si>
  <si>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</si>
  <si>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</si>
  <si>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</si>
  <si>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</si>
  <si>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</si>
  <si>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</si>
  <si>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</si>
  <si>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</si>
  <si>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</si>
  <si>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</si>
  <si>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</si>
  <si>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</si>
  <si>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</si>
  <si>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</si>
  <si>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</si>
  <si>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</si>
  <si>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</si>
  <si>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</si>
  <si>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</si>
  <si>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</si>
  <si>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</si>
  <si>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</si>
  <si>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</si>
  <si>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</si>
  <si>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</si>
  <si>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</si>
  <si>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</si>
  <si>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</si>
  <si>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</si>
  <si>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</si>
  <si>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</si>
  <si>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</si>
  <si>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</si>
  <si>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</si>
  <si>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</si>
  <si>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</si>
  <si>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</si>
  <si>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</si>
  <si>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</si>
  <si>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</si>
  <si>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</si>
  <si>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</si>
  <si>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</si>
  <si>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</si>
  <si>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</si>
  <si>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</si>
  <si>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</si>
  <si>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</si>
  <si>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</si>
  <si>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</si>
  <si>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</si>
  <si>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</si>
  <si>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</si>
  <si>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</si>
  <si>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</si>
  <si>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</si>
  <si>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</si>
  <si>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</si>
  <si>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</si>
  <si>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</si>
  <si>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</si>
  <si>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</si>
  <si>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</si>
  <si>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</si>
  <si>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</si>
  <si>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</si>
  <si>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</si>
  <si>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</si>
  <si>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</si>
  <si>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</si>
  <si>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</si>
  <si>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</si>
  <si>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</si>
  <si>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</si>
  <si>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</si>
  <si>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</si>
  <si>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</si>
  <si>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</si>
  <si>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</si>
  <si>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</si>
  <si>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</si>
  <si>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</si>
  <si>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</si>
  <si>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</si>
  <si>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</si>
  <si>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</si>
  <si>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</si>
  <si>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</si>
  <si>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</si>
  <si>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</si>
  <si>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</si>
  <si>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</si>
  <si>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</si>
  <si>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</si>
  <si>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</si>
  <si>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</si>
  <si>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</si>
  <si>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</si>
  <si>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</si>
  <si>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</si>
  <si>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</si>
  <si>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</si>
  <si>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</si>
  <si>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</si>
  <si>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</si>
  <si>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</si>
  <si>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</si>
  <si>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</si>
  <si>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</si>
  <si>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</si>
  <si>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</si>
  <si>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</si>
  <si>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</si>
  <si>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</si>
  <si>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</si>
  <si>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</si>
  <si>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</si>
  <si>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</si>
  <si>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</si>
  <si>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</si>
  <si>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</si>
  <si>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</si>
  <si>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</si>
  <si>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</si>
  <si>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</si>
  <si>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</si>
  <si>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</si>
  <si>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</si>
  <si>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</si>
  <si>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</si>
  <si>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</si>
  <si>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</si>
  <si>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</si>
  <si>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</si>
  <si>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</si>
  <si>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</si>
  <si>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</si>
  <si>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</si>
  <si>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</si>
  <si>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</si>
  <si>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</si>
  <si>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</si>
  <si>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</si>
  <si>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</si>
  <si>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</si>
  <si>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</si>
  <si>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</si>
  <si>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</si>
  <si>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</si>
  <si>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</si>
  <si>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</si>
  <si>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</si>
  <si>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</si>
  <si>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</si>
  <si>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</si>
  <si>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</si>
  <si>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</si>
  <si>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</si>
  <si>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</si>
  <si>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</si>
  <si>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</si>
  <si>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</si>
  <si>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</si>
  <si>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</si>
  <si>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</si>
  <si>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</si>
  <si>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</si>
  <si>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</si>
  <si>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</si>
  <si>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</si>
  <si>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</si>
  <si>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</si>
  <si>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</si>
  <si>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</si>
  <si>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</si>
  <si>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</si>
  <si>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</si>
  <si>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</si>
  <si>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</si>
  <si>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</si>
  <si>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</si>
  <si>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</si>
  <si>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</si>
  <si>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</si>
  <si>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</si>
  <si>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</si>
  <si>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</si>
  <si>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</si>
  <si>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</si>
  <si>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</si>
  <si>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</si>
  <si>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</si>
  <si>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</si>
  <si>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</si>
  <si>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</si>
  <si>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</si>
  <si>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</si>
  <si>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</si>
  <si>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</si>
  <si>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</si>
  <si>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</si>
  <si>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</si>
  <si>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</si>
  <si>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</si>
  <si>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</si>
  <si>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</si>
  <si>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</si>
  <si>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</si>
  <si>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</si>
  <si>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</si>
  <si>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</si>
  <si>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</si>
  <si>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</si>
  <si>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</si>
  <si>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</si>
  <si>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</si>
  <si>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</si>
  <si>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</si>
  <si>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</si>
  <si>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</si>
  <si>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</si>
  <si>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</si>
  <si>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</si>
  <si>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</si>
  <si>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</si>
  <si>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</si>
  <si>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</si>
  <si>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</si>
  <si>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</si>
  <si>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</si>
  <si>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</si>
  <si>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</si>
  <si>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</si>
  <si>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</si>
  <si>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</si>
  <si>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</si>
  <si>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</si>
  <si>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</si>
  <si>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</si>
  <si>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</si>
  <si>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</si>
  <si>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</si>
  <si>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</si>
  <si>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</si>
  <si>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</si>
  <si>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</si>
  <si>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</si>
  <si>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</si>
  <si>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</si>
  <si>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</si>
  <si>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</si>
  <si>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</si>
  <si>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</si>
  <si>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</si>
  <si>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</si>
  <si>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</si>
  <si>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</si>
  <si>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</si>
  <si>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</si>
  <si>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</si>
  <si>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</si>
  <si>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</si>
  <si>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</si>
  <si>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</si>
  <si>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</si>
  <si>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</si>
  <si>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</si>
  <si>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</si>
  <si>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</si>
  <si>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</si>
  <si>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</si>
  <si>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</si>
  <si>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</si>
  <si>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</si>
  <si>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</si>
  <si>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</si>
  <si>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</si>
  <si>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</si>
  <si>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</si>
  <si>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</si>
  <si>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</si>
  <si>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</si>
  <si>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</si>
  <si>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</si>
  <si>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</si>
  <si>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</si>
  <si>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</si>
  <si>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</si>
  <si>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</si>
  <si>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</si>
  <si>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</si>
  <si>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</si>
  <si>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</si>
  <si>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</si>
  <si>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</si>
  <si>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</si>
  <si>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</si>
  <si>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</si>
  <si>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</si>
  <si>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</si>
  <si>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</si>
  <si>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</si>
  <si>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</si>
  <si>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</si>
  <si>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</si>
  <si>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</si>
  <si>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</si>
  <si>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</si>
  <si>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</si>
  <si>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</si>
  <si>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</si>
  <si>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</si>
  <si>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</si>
  <si>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</si>
  <si>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</si>
  <si>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</si>
  <si>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</si>
  <si>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</si>
  <si>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</si>
  <si>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</si>
  <si>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</si>
  <si>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</si>
  <si>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</si>
  <si>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</si>
  <si>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</si>
  <si>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</si>
  <si>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</si>
  <si>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</si>
  <si>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</si>
  <si>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</si>
  <si>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</si>
  <si>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</si>
  <si>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</si>
  <si>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</si>
  <si>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</si>
  <si>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</si>
  <si>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</si>
  <si>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</si>
  <si>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</si>
  <si>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</si>
  <si>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</si>
  <si>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</si>
  <si>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</si>
  <si>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</si>
  <si>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</si>
  <si>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</si>
  <si>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</si>
  <si>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</si>
  <si>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</si>
  <si>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</si>
  <si>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</si>
  <si>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</si>
  <si>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</si>
  <si>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</si>
  <si>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</si>
  <si>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</si>
  <si>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</si>
  <si>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</si>
  <si>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</si>
  <si>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</si>
  <si>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</si>
  <si>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</si>
  <si>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</si>
  <si>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</si>
  <si>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</si>
  <si>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</si>
  <si>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</si>
  <si>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</si>
  <si>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</si>
  <si>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</si>
  <si>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</si>
  <si>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</si>
  <si>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</si>
  <si>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</si>
  <si>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</si>
  <si>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</si>
  <si>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</si>
  <si>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</si>
  <si>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</si>
  <si>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</si>
  <si>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</si>
  <si>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</si>
  <si>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</si>
  <si>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</si>
  <si>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</si>
  <si>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</si>
  <si>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</si>
  <si>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</si>
  <si>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</si>
  <si>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</si>
  <si>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</si>
  <si>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</si>
  <si>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</si>
  <si>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</si>
  <si>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</si>
  <si>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</si>
  <si>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</si>
  <si>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</si>
  <si>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</si>
  <si>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</si>
  <si>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</si>
  <si>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</si>
  <si>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</si>
  <si>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</si>
  <si>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</si>
  <si>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</si>
  <si>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</si>
  <si>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</si>
  <si>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</si>
  <si>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</si>
  <si>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</si>
  <si>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</si>
  <si>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</si>
  <si>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</si>
  <si>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</si>
  <si>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</si>
  <si>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</si>
  <si>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</si>
  <si>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</si>
  <si>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</si>
  <si>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</si>
  <si>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</si>
  <si>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</si>
  <si>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</si>
  <si>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</si>
  <si>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</si>
  <si>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</si>
  <si>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</si>
  <si>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</si>
  <si>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</si>
  <si>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</si>
  <si>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</si>
  <si>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</si>
  <si>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</si>
  <si>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</si>
  <si>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</si>
  <si>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</si>
  <si>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</si>
  <si>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</si>
  <si>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</si>
  <si>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</si>
  <si>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</si>
  <si>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</si>
  <si>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</si>
  <si>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</si>
  <si>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</si>
  <si>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</si>
  <si>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</si>
  <si>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</si>
  <si>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</si>
  <si>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</si>
  <si>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</si>
  <si>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</si>
  <si>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</si>
  <si>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</si>
  <si>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</si>
  <si>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</si>
  <si>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</si>
  <si>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</si>
  <si>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</si>
  <si>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</si>
  <si>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</si>
  <si>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</si>
  <si>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</si>
  <si>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</si>
  <si>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</si>
  <si>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</si>
  <si>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</si>
  <si>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</si>
  <si>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</si>
  <si>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</si>
  <si>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</si>
  <si>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</si>
  <si>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</si>
  <si>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</si>
  <si>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</si>
  <si>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</si>
  <si>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</si>
  <si>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</si>
  <si>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</si>
  <si>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</si>
  <si>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</si>
  <si>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</si>
  <si>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</si>
  <si>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</si>
  <si>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</si>
  <si>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</si>
  <si>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</si>
  <si>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</si>
  <si>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</si>
  <si>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</si>
  <si>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</si>
  <si>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</si>
  <si>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</si>
  <si>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</si>
  <si>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</si>
  <si>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</si>
  <si>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</si>
  <si>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</si>
  <si>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</si>
  <si>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</si>
  <si>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</si>
  <si>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</si>
  <si>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</si>
  <si>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</si>
  <si>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</si>
  <si>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</si>
  <si>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</si>
  <si>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</si>
  <si>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</si>
  <si>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</si>
  <si>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</si>
  <si>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</si>
  <si>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</si>
  <si>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</si>
  <si>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</si>
  <si>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</si>
  <si>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</si>
  <si>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</si>
  <si>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</si>
  <si>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</si>
  <si>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</si>
  <si>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</si>
  <si>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</si>
  <si>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</si>
  <si>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</si>
  <si>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</si>
  <si>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</si>
  <si>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</si>
  <si>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</si>
  <si>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</si>
  <si>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</si>
  <si>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</si>
  <si>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</si>
  <si>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</si>
  <si>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</si>
  <si>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</si>
  <si>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</si>
  <si>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</si>
  <si>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</si>
  <si>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</si>
  <si>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</si>
  <si>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</si>
  <si>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</si>
  <si>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</si>
  <si>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</si>
  <si>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</si>
  <si>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</si>
  <si>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</si>
  <si>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</si>
  <si>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</si>
  <si>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</si>
  <si>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</si>
  <si>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</si>
  <si>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</si>
  <si>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</si>
  <si>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</si>
  <si>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</si>
  <si>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</si>
  <si>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</si>
  <si>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</si>
  <si>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</si>
  <si>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</si>
  <si>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</si>
  <si>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</si>
  <si>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</si>
  <si>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</si>
  <si>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</si>
  <si>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</si>
  <si>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</si>
  <si>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</si>
  <si>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</si>
  <si>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</si>
  <si>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</si>
  <si>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</si>
  <si>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</si>
  <si>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</si>
  <si>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</si>
  <si>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</si>
  <si>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</si>
  <si>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</si>
  <si>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</si>
  <si>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</si>
  <si>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</si>
  <si>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</si>
  <si>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</si>
  <si>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</si>
  <si>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</si>
  <si>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</si>
  <si>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</si>
  <si>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</si>
  <si>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</si>
  <si>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</si>
  <si>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</si>
  <si>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</si>
  <si>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</si>
  <si>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</si>
  <si>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</si>
  <si>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</si>
  <si>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</si>
  <si>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</si>
  <si>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</si>
  <si>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</si>
  <si>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</si>
  <si>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</si>
  <si>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</si>
  <si>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</si>
  <si>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</si>
  <si>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</si>
  <si>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</si>
  <si>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</si>
  <si>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</si>
  <si>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</si>
  <si>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</si>
  <si>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</si>
  <si>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</si>
  <si>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</si>
  <si>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</si>
  <si>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</si>
  <si>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</si>
  <si>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</si>
  <si>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</si>
  <si>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</si>
  <si>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</si>
  <si>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</si>
  <si>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</si>
  <si>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</si>
  <si>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</si>
  <si>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</si>
  <si>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</si>
  <si>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</si>
  <si>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</si>
  <si>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</si>
  <si>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</si>
  <si>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</si>
  <si>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</si>
  <si>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</si>
  <si>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</si>
  <si>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</si>
  <si>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</si>
  <si>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</si>
  <si>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</si>
  <si>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</si>
  <si>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</si>
  <si>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</si>
  <si>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</si>
  <si>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</si>
  <si>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</si>
  <si>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</si>
  <si>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</si>
  <si>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</si>
  <si>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</si>
  <si>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</si>
  <si>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</si>
  <si>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</si>
  <si>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</si>
  <si>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</si>
  <si>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</si>
  <si>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</si>
  <si>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</si>
  <si>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</si>
  <si>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</si>
  <si>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</si>
  <si>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</si>
  <si>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</si>
  <si>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</si>
  <si>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</si>
  <si>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</si>
  <si>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</si>
  <si>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</si>
  <si>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</si>
  <si>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</si>
  <si>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</si>
  <si>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</si>
  <si>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</si>
  <si>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</si>
  <si>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</si>
  <si>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</si>
  <si>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</si>
  <si>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</si>
  <si>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</si>
  <si>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</si>
  <si>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</si>
  <si>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</si>
  <si>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</si>
  <si>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</si>
  <si>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</si>
  <si>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</si>
  <si>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</si>
  <si>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</si>
  <si>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</si>
  <si>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</si>
  <si>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</si>
  <si>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</si>
  <si>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</si>
  <si>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</si>
  <si>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</si>
  <si>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</si>
  <si>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</si>
  <si>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</si>
  <si>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</si>
  <si>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</si>
  <si>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</si>
  <si>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</si>
  <si>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</si>
  <si>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</si>
  <si>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</si>
  <si>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</si>
  <si>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</si>
  <si>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</si>
  <si>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</si>
  <si>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</si>
  <si>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</si>
  <si>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</si>
  <si>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</si>
  <si>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</si>
  <si>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</si>
  <si>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</si>
  <si>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</si>
  <si>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</si>
  <si>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</si>
  <si>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</si>
  <si>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</si>
  <si>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</si>
  <si>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</si>
  <si>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</si>
  <si>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</si>
  <si>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</si>
  <si>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</si>
  <si>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</si>
  <si>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</si>
  <si>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</si>
  <si>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</si>
  <si>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</si>
  <si>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</si>
  <si>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</si>
  <si>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</si>
  <si>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</si>
  <si>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</si>
  <si>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</si>
  <si>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</si>
  <si>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</si>
  <si>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</si>
  <si>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</si>
  <si>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</si>
  <si>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</si>
  <si>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</si>
  <si>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</si>
  <si>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</si>
  <si>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</si>
  <si>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</si>
  <si>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</si>
  <si>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</si>
  <si>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</si>
  <si>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</si>
  <si>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</si>
  <si>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</si>
  <si>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</si>
  <si>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</si>
  <si>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</si>
  <si>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</si>
  <si>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</si>
  <si>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</si>
  <si>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</si>
  <si>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</si>
  <si>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</si>
  <si>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</si>
  <si>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</si>
  <si>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</si>
  <si>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</si>
  <si>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</si>
  <si>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</si>
  <si>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</si>
  <si>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</si>
  <si>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</si>
  <si>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</si>
  <si>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</si>
  <si>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</si>
  <si>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</si>
  <si>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</si>
  <si>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</si>
  <si>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</si>
  <si>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</si>
  <si>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</si>
  <si>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</si>
  <si>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</si>
  <si>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</si>
  <si>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</si>
  <si>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</si>
  <si>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</si>
  <si>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</si>
  <si>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</si>
  <si>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</si>
  <si>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</si>
  <si>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</si>
  <si>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</si>
  <si>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</si>
  <si>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</si>
  <si>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</si>
  <si>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</si>
  <si>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</si>
  <si>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</si>
  <si>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</si>
  <si>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</si>
  <si>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</si>
  <si>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</si>
  <si>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</si>
  <si>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</si>
  <si>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</si>
  <si>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</si>
  <si>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</si>
  <si>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</si>
  <si>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</si>
  <si>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</si>
  <si>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</si>
  <si>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</si>
  <si>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</si>
  <si>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</si>
  <si>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</si>
  <si>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</si>
  <si>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</si>
  <si>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</si>
  <si>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</si>
  <si>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</si>
  <si>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</si>
  <si>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</si>
  <si>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</si>
  <si>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</si>
  <si>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</si>
  <si>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</si>
  <si>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</si>
  <si>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</si>
  <si>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</si>
  <si>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</si>
  <si>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</si>
  <si>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</si>
  <si>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</si>
  <si>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</si>
  <si>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</si>
  <si>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</si>
  <si>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</si>
  <si>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</si>
  <si>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</si>
  <si>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</si>
  <si>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</si>
  <si>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</si>
  <si>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</si>
  <si>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</si>
  <si>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</si>
  <si>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</si>
  <si>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</si>
  <si>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</si>
  <si>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</si>
  <si>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</si>
  <si>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</si>
  <si>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</si>
  <si>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</si>
  <si>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</si>
  <si>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</si>
  <si>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</si>
  <si>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</si>
  <si>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</si>
  <si>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</si>
  <si>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</si>
  <si>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</si>
  <si>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</si>
  <si>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</si>
  <si>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</si>
  <si>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</si>
  <si>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</si>
  <si>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</si>
  <si>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</si>
  <si>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</si>
  <si>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</si>
  <si>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</si>
  <si>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</si>
  <si>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</si>
  <si>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</si>
  <si>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</si>
  <si>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</si>
  <si>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</si>
  <si>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</si>
  <si>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</si>
  <si>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</si>
  <si>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</si>
  <si>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</si>
  <si>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</si>
  <si>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</si>
  <si>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</si>
  <si>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</si>
  <si>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</si>
  <si>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</si>
  <si>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</si>
  <si>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</si>
  <si>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</si>
  <si>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</si>
  <si>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</si>
  <si>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</si>
  <si>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</si>
  <si>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</si>
  <si>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</si>
  <si>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</si>
  <si>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</si>
  <si>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</si>
  <si>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</si>
  <si>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</si>
  <si>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</si>
  <si>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</si>
  <si>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</si>
  <si>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</si>
  <si>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</si>
  <si>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</si>
  <si>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</si>
  <si>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</si>
  <si>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</si>
  <si>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</si>
  <si>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</si>
  <si>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</si>
  <si>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</si>
  <si>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</si>
  <si>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</si>
  <si>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</si>
  <si>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</si>
  <si>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</si>
  <si>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</si>
  <si>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</si>
  <si>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</si>
  <si>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</si>
  <si>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</si>
  <si>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</si>
  <si>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</si>
  <si>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</si>
  <si>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</si>
  <si>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</si>
  <si>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</si>
  <si>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</si>
  <si>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</si>
  <si>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</si>
  <si>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</si>
  <si>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</si>
  <si>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</si>
  <si>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</si>
  <si>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</si>
  <si>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</si>
  <si>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</si>
  <si>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</si>
  <si>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</si>
  <si>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</si>
  <si>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</si>
  <si>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</si>
  <si>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</si>
  <si>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</si>
  <si>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</si>
  <si>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</si>
  <si>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</si>
  <si>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</si>
  <si>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</si>
  <si>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</si>
  <si>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</si>
  <si>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</si>
  <si>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</si>
  <si>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</si>
  <si>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</si>
  <si>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</si>
  <si>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</si>
  <si>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</si>
  <si>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</si>
  <si>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</si>
  <si>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</si>
  <si>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</si>
  <si>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</si>
  <si>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</si>
  <si>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</si>
  <si>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</si>
  <si>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</si>
  <si>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</si>
  <si>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</si>
  <si>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</si>
  <si>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</si>
  <si>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</si>
  <si>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</si>
  <si>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</si>
  <si>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</si>
  <si>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</si>
  <si>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</si>
  <si>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</si>
  <si>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</si>
  <si>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</si>
  <si>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</si>
  <si>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</si>
  <si>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</si>
  <si>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</si>
  <si>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</si>
  <si>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</si>
  <si>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</si>
  <si>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</si>
  <si>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</si>
  <si>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</si>
  <si>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</si>
  <si>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</si>
  <si>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</si>
  <si>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</si>
  <si>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</si>
  <si>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</si>
  <si>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</si>
  <si>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</si>
  <si>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</si>
  <si>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</si>
  <si>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</si>
  <si>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</si>
  <si>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</si>
  <si>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</si>
  <si>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</si>
  <si>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</si>
  <si>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</si>
  <si>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</si>
  <si>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</si>
  <si>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</si>
  <si>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</si>
  <si>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</si>
  <si>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</si>
  <si>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</si>
  <si>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</si>
  <si>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</si>
  <si>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</si>
  <si>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</si>
  <si>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</si>
  <si>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</si>
  <si>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</si>
  <si>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</si>
  <si>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</si>
  <si>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</si>
  <si>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</si>
  <si>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</si>
  <si>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</si>
  <si>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</si>
  <si>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</si>
  <si>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</si>
  <si>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</si>
  <si>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</si>
  <si>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</si>
  <si>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</si>
  <si>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</si>
  <si>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</si>
  <si>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</si>
  <si>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</si>
  <si>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</si>
  <si>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</si>
  <si>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</si>
  <si>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</si>
  <si>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</si>
  <si>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</si>
  <si>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</si>
  <si>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</si>
  <si>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</si>
  <si>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</si>
  <si>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</si>
  <si>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</si>
  <si>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</si>
  <si>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</si>
  <si>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</si>
  <si>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</si>
  <si>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</si>
  <si>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</si>
  <si>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</si>
  <si>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</si>
  <si>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</si>
  <si>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</si>
  <si>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</si>
  <si>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</si>
  <si>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</si>
  <si>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</si>
  <si>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</si>
  <si>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</si>
  <si>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</si>
  <si>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</si>
  <si>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</si>
  <si>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</si>
  <si>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</si>
  <si>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</si>
  <si>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</si>
  <si>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</si>
  <si>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</si>
  <si>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</si>
  <si>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</si>
  <si>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</si>
  <si>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</si>
  <si>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</si>
  <si>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</si>
  <si>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</si>
  <si>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</si>
  <si>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</si>
  <si>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</si>
  <si>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</si>
  <si>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</si>
  <si>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</si>
  <si>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</si>
  <si>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</si>
  <si>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</si>
  <si>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</si>
  <si>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</si>
  <si>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</si>
  <si>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</si>
  <si>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</si>
  <si>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</si>
  <si>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</si>
  <si>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</si>
  <si>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</si>
  <si>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</si>
  <si>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</si>
  <si>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</si>
  <si>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</si>
  <si>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</si>
  <si>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</si>
  <si>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</si>
  <si>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</si>
  <si>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</si>
  <si>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</si>
  <si>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</si>
  <si>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</si>
  <si>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</si>
  <si>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</si>
  <si>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</si>
  <si>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</si>
  <si>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</si>
  <si>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</si>
  <si>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</si>
  <si>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</si>
  <si>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</si>
  <si>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</si>
  <si>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</si>
  <si>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</si>
  <si>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</si>
  <si>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</si>
  <si>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</si>
  <si>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</si>
  <si>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</si>
  <si>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</si>
  <si>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</si>
  <si>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</si>
  <si>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</si>
  <si>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</si>
  <si>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</si>
  <si>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</si>
  <si>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</si>
  <si>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</si>
  <si>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</si>
  <si>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</si>
  <si>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</si>
  <si>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</si>
  <si>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</si>
  <si>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</si>
  <si>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</si>
  <si>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</si>
  <si>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</si>
  <si>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</si>
  <si>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</si>
  <si>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</si>
  <si>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</si>
  <si>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</si>
  <si>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</si>
  <si>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</si>
  <si>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</si>
  <si>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</si>
  <si>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</si>
  <si>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</si>
  <si>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</si>
  <si>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</si>
  <si>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</si>
  <si>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</si>
  <si>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</si>
  <si>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</si>
  <si>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</si>
  <si>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</si>
  <si>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</si>
  <si>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</si>
  <si>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</si>
  <si>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</si>
  <si>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</si>
  <si>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</si>
  <si>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</si>
  <si>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</si>
  <si>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</si>
  <si>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</si>
  <si>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</si>
  <si>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</si>
  <si>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</si>
  <si>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</si>
  <si>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</si>
  <si>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</si>
  <si>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</si>
  <si>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</si>
  <si>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</si>
  <si>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</si>
  <si>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</si>
  <si>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</si>
  <si>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</si>
  <si>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</si>
  <si>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</si>
  <si>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</si>
  <si>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</si>
  <si>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</si>
  <si>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</si>
  <si>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</si>
  <si>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</si>
  <si>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</si>
  <si>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</si>
  <si>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</si>
  <si>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</si>
  <si>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</si>
  <si>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</si>
  <si>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</si>
  <si>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</si>
  <si>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</si>
  <si>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</si>
  <si>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</si>
  <si>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</si>
  <si>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</si>
  <si>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</si>
  <si>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</si>
  <si>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</si>
  <si>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</si>
  <si>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</si>
  <si>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</si>
  <si>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</si>
  <si>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</si>
  <si>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</si>
  <si>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</si>
  <si>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</si>
  <si>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</si>
  <si>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</si>
  <si>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</si>
  <si>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</si>
  <si>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</si>
  <si>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</si>
  <si>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</si>
  <si>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</si>
  <si>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</si>
  <si>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</si>
  <si>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</si>
  <si>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</si>
  <si>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</si>
  <si>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</si>
  <si>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</si>
  <si>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</si>
  <si>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</si>
  <si>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</si>
  <si>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</si>
  <si>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</si>
  <si>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</si>
  <si>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</si>
  <si>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</si>
  <si>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</si>
  <si>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</si>
  <si>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</si>
  <si>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</si>
  <si>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</si>
  <si>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</si>
  <si>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</si>
  <si>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</si>
  <si>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</si>
  <si>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</si>
  <si>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</si>
  <si>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</si>
  <si>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</si>
  <si>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</si>
  <si>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</si>
  <si>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</si>
  <si>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</si>
  <si>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</si>
  <si>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</si>
  <si>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</si>
  <si>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</si>
  <si>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</si>
  <si>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</si>
  <si>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</si>
  <si>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</si>
  <si>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</si>
  <si>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</si>
  <si>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</si>
  <si>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</si>
  <si>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</si>
  <si>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</si>
  <si>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</si>
  <si>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</si>
  <si>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</si>
  <si>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</si>
  <si>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</si>
  <si>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</si>
  <si>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</si>
  <si>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</si>
  <si>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</si>
  <si>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</si>
  <si>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</si>
  <si>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</si>
  <si>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</si>
  <si>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</si>
  <si>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</si>
  <si>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</si>
  <si>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</si>
  <si>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</si>
  <si>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</si>
  <si>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</si>
  <si>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</si>
  <si>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</si>
  <si>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</si>
  <si>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</si>
  <si>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</si>
  <si>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</si>
  <si>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</si>
  <si>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</si>
  <si>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</si>
  <si>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</si>
  <si>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</si>
  <si>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</si>
  <si>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</si>
  <si>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</si>
  <si>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</si>
  <si>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</si>
  <si>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</si>
  <si>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</si>
  <si>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</si>
  <si>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</si>
  <si>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</si>
  <si>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</si>
  <si>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</si>
  <si>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</si>
  <si>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</si>
  <si>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</si>
  <si>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</si>
  <si>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</si>
  <si>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</si>
  <si>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</si>
  <si>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</si>
  <si>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</si>
  <si>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</si>
  <si>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</si>
  <si>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</si>
  <si>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</si>
  <si>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</si>
  <si>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</si>
  <si>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</si>
  <si>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</si>
  <si>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</si>
  <si>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</si>
  <si>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</si>
  <si>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</si>
  <si>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</si>
  <si>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</si>
  <si>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</si>
  <si>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</si>
  <si>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</si>
  <si>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</si>
  <si>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</si>
  <si>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</si>
  <si>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</si>
  <si>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</si>
  <si>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</si>
  <si>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</si>
  <si>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</si>
  <si>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</si>
  <si>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</si>
  <si>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</si>
  <si>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</si>
  <si>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</si>
  <si>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</si>
  <si>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</si>
  <si>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</si>
  <si>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</si>
  <si>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</si>
  <si>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</si>
  <si>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</si>
  <si>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</si>
  <si>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</si>
  <si>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</si>
  <si>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</si>
  <si>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</si>
  <si>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</si>
  <si>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</si>
  <si>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</si>
  <si>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</si>
  <si>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</si>
  <si>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</si>
  <si>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</si>
  <si>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</si>
  <si>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</si>
  <si>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</si>
  <si>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</si>
  <si>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</si>
  <si>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</si>
  <si>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</si>
  <si>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</si>
  <si>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</si>
  <si>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</si>
  <si>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</si>
  <si>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</si>
  <si>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</si>
  <si>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</si>
  <si>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</si>
  <si>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</si>
  <si>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</si>
  <si>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</si>
  <si>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</si>
  <si>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</si>
  <si>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</si>
  <si>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</si>
  <si>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</si>
  <si>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</si>
  <si>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</si>
  <si>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</si>
  <si>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</si>
  <si>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</si>
  <si>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</si>
  <si>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</si>
  <si>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</si>
  <si>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</si>
  <si>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</si>
  <si>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</si>
  <si>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</si>
  <si>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</si>
  <si>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</si>
  <si>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</si>
  <si>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</si>
  <si>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</si>
  <si>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</si>
  <si>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</si>
  <si>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</si>
  <si>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</si>
  <si>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</si>
  <si>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</si>
  <si>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</si>
  <si>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</si>
  <si>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</si>
  <si>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</si>
  <si>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</si>
  <si>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</si>
  <si>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</si>
  <si>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</si>
  <si>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</si>
  <si>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</si>
  <si>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</si>
  <si>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</si>
  <si>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</si>
  <si>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</si>
  <si>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</si>
  <si>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</si>
  <si>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</si>
  <si>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</si>
  <si>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</si>
  <si>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</si>
  <si>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</si>
  <si>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</si>
  <si>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</si>
  <si>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</si>
  <si>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</si>
  <si>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</si>
  <si>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</si>
  <si>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</si>
  <si>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</si>
  <si>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</si>
  <si>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</si>
  <si>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</si>
  <si>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</si>
  <si>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</si>
  <si>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</si>
  <si>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</si>
  <si>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</si>
  <si>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</si>
  <si>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</si>
  <si>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</si>
  <si>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</si>
  <si>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</si>
  <si>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</si>
  <si>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</si>
  <si>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</si>
  <si>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</si>
  <si>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</si>
  <si>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</si>
  <si>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</si>
  <si>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</si>
  <si>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</si>
  <si>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</si>
  <si>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</si>
  <si>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</si>
  <si>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</si>
  <si>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</si>
  <si>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</si>
  <si>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</si>
  <si>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</si>
  <si>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</si>
  <si>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</si>
  <si>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</si>
  <si>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</si>
  <si>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</si>
  <si>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</si>
  <si>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</si>
  <si>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</si>
  <si>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</si>
  <si>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</si>
  <si>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</si>
  <si>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</si>
  <si>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</si>
  <si>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</si>
  <si>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</si>
  <si>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</si>
  <si>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</si>
  <si>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</si>
  <si>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</si>
  <si>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</si>
  <si>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</si>
  <si>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</si>
  <si>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</si>
  <si>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</si>
  <si>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</si>
  <si>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</si>
  <si>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</si>
  <si>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</si>
  <si>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</si>
  <si>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</si>
  <si>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</si>
  <si>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</si>
  <si>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</si>
  <si>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</si>
  <si>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</si>
  <si>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</si>
  <si>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</si>
  <si>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</si>
  <si>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</si>
  <si>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</si>
  <si>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</si>
  <si>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</si>
  <si>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</si>
  <si>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</si>
  <si>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</si>
  <si>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</si>
  <si>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</si>
  <si>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</si>
  <si>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</si>
  <si>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</si>
  <si>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</si>
  <si>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</si>
  <si>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</si>
  <si>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</si>
  <si>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</si>
  <si>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</si>
  <si>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</si>
  <si>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</si>
  <si>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</si>
  <si>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</si>
  <si>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</si>
  <si>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</si>
  <si>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</si>
  <si>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</si>
  <si>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</si>
  <si>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</si>
  <si>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</si>
  <si>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</si>
  <si>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</si>
  <si>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</si>
  <si>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</si>
  <si>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</si>
  <si>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</si>
  <si>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</si>
  <si>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</si>
  <si>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</si>
  <si>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</si>
  <si>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</si>
  <si>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</si>
  <si>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</si>
  <si>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</si>
  <si>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</si>
  <si>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</si>
  <si>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</si>
  <si>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</si>
  <si>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</si>
  <si>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</si>
  <si>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</si>
  <si>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</si>
  <si>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</si>
  <si>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</si>
  <si>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</si>
  <si>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</si>
  <si>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</si>
  <si>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</si>
  <si>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</si>
  <si>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</si>
  <si>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</si>
  <si>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</si>
  <si>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</si>
  <si>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</si>
  <si>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</si>
  <si>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</si>
  <si>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</si>
  <si>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</si>
  <si>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</si>
  <si>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</si>
  <si>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</si>
  <si>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</si>
  <si>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</si>
  <si>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</si>
  <si>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</si>
  <si>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</si>
  <si>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</si>
  <si>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</si>
  <si>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</si>
  <si>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</si>
  <si>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</si>
  <si>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</si>
  <si>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</si>
  <si>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</si>
  <si>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</si>
  <si>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</si>
  <si>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</si>
  <si>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</si>
  <si>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</si>
  <si>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</si>
  <si>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</si>
  <si>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</si>
  <si>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</si>
  <si>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</si>
  <si>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</si>
  <si>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</si>
  <si>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</si>
  <si>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</si>
  <si>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</si>
  <si>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</si>
  <si>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</si>
  <si>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</si>
  <si>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</si>
  <si>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</si>
  <si>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</si>
  <si>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</si>
  <si>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</si>
  <si>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</si>
  <si>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</si>
  <si>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</si>
  <si>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</si>
  <si>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</si>
  <si>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</si>
  <si>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</si>
  <si>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</si>
  <si>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</si>
  <si>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</si>
  <si>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</si>
  <si>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</si>
  <si>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</si>
  <si>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</si>
  <si>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</si>
  <si>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</si>
  <si>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</si>
  <si>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</si>
  <si>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</si>
  <si>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</si>
  <si>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</si>
  <si>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</si>
  <si>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</si>
  <si>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</si>
  <si>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</si>
  <si>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</si>
  <si>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</si>
  <si>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</si>
  <si>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</si>
  <si>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</si>
  <si>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</si>
  <si>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</si>
  <si>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</si>
  <si>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</si>
  <si>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</si>
  <si>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</si>
  <si>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</si>
  <si>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</si>
  <si>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</si>
  <si>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</si>
  <si>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</si>
  <si>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</si>
  <si>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</si>
  <si>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</si>
  <si>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</si>
  <si>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</si>
  <si>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</si>
  <si>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</si>
  <si>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</si>
  <si>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</si>
  <si>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</si>
  <si>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</si>
  <si>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</si>
  <si>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</si>
  <si>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</si>
  <si>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</si>
  <si>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</si>
  <si>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</si>
  <si>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</si>
  <si>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</si>
  <si>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</si>
  <si>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</si>
  <si>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</si>
  <si>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</si>
  <si>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</si>
  <si>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</si>
  <si>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</si>
  <si>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</si>
  <si>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</si>
  <si>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</si>
  <si>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</si>
  <si>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</si>
  <si>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</si>
  <si>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</si>
  <si>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</si>
  <si>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</si>
  <si>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</si>
  <si>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</si>
  <si>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</si>
  <si>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</si>
  <si>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</si>
  <si>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</si>
  <si>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</si>
  <si>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</si>
  <si>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</si>
  <si>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</si>
  <si>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</si>
  <si>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</si>
  <si>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</si>
  <si>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</si>
  <si>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</si>
  <si>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</si>
  <si>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</si>
  <si>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</si>
  <si>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</si>
  <si>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</si>
  <si>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</si>
  <si>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</si>
  <si>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</si>
  <si>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</si>
  <si>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</si>
  <si>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</si>
  <si>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</si>
  <si>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</si>
  <si>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</si>
  <si>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</si>
  <si>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</si>
  <si>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</si>
  <si>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</si>
  <si>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</si>
  <si>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</si>
  <si>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</si>
  <si>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</si>
  <si>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</si>
  <si>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</si>
  <si>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</si>
  <si>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</si>
  <si>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</si>
  <si>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</si>
  <si>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</si>
  <si>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</si>
  <si>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</si>
  <si>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</si>
  <si>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</si>
  <si>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</si>
  <si>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</si>
  <si>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</si>
  <si>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</si>
  <si>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</si>
  <si>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</si>
  <si>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</si>
  <si>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</si>
  <si>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</si>
  <si>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</si>
  <si>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</si>
  <si>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</si>
  <si>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</si>
  <si>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</si>
  <si>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</si>
  <si>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</si>
  <si>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</si>
  <si>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</si>
  <si>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</si>
  <si>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</si>
  <si>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</si>
  <si>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</si>
  <si>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</si>
  <si>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</si>
  <si>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</si>
  <si>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</si>
  <si>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</si>
  <si>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</si>
  <si>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</si>
  <si>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</si>
  <si>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</si>
  <si>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</si>
  <si>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</si>
  <si>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</si>
  <si>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</si>
  <si>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</si>
  <si>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</si>
  <si>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</si>
  <si>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</si>
  <si>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</si>
  <si>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</si>
  <si>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</si>
  <si>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</si>
  <si>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</si>
  <si>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</si>
  <si>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</si>
  <si>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</si>
  <si>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</si>
  <si>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</si>
  <si>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</si>
  <si>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</si>
  <si>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</si>
  <si>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</si>
  <si>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</si>
  <si>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</si>
  <si>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</si>
  <si>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</si>
  <si>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</si>
  <si>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</si>
  <si>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</si>
  <si>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</si>
  <si>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</si>
  <si>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</si>
  <si>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</si>
  <si>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</si>
  <si>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</si>
  <si>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</si>
  <si>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</si>
  <si>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</si>
  <si>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</si>
  <si>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</si>
  <si>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</si>
  <si>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</si>
  <si>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</si>
  <si>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</si>
  <si>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</si>
  <si>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</si>
  <si>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</si>
  <si>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</si>
  <si>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</si>
  <si>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</si>
  <si>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</si>
  <si>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</si>
  <si>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</si>
  <si>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</si>
  <si>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</si>
  <si>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</si>
  <si>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</si>
  <si>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</si>
  <si>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</si>
  <si>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</si>
  <si>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</si>
  <si>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</si>
  <si>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</si>
  <si>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</si>
  <si>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</si>
  <si>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</si>
  <si>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</si>
  <si>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</si>
  <si>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</si>
  <si>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</si>
  <si>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</si>
  <si>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</si>
  <si>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</si>
  <si>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</si>
  <si>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</si>
  <si>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</si>
  <si>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</si>
  <si>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</si>
  <si>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</si>
  <si>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</si>
  <si>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</si>
  <si>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</si>
  <si>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</si>
  <si>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</si>
  <si>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</si>
  <si>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</si>
  <si>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</si>
  <si>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</si>
  <si>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</si>
  <si>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</si>
  <si>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</si>
  <si>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</si>
  <si>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</si>
  <si>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</si>
  <si>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</si>
  <si>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</si>
  <si>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</si>
  <si>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</si>
  <si>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</si>
  <si>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</si>
  <si>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</si>
  <si>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</si>
  <si>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</si>
  <si>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</si>
  <si>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</si>
  <si>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</si>
  <si>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</si>
  <si>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</si>
  <si>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</si>
  <si>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</si>
  <si>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</si>
  <si>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</si>
  <si>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</si>
  <si>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</si>
  <si>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</si>
  <si>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</si>
  <si>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</si>
  <si>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</si>
  <si>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</si>
  <si>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</si>
  <si>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</si>
  <si>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</si>
  <si>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</si>
  <si>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</si>
  <si>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</si>
  <si>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</si>
  <si>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</si>
  <si>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</si>
  <si>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</si>
  <si>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</si>
  <si>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</si>
  <si>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</si>
  <si>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</si>
  <si>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</si>
  <si>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</si>
  <si>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</si>
  <si>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</si>
  <si>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</si>
  <si>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</si>
  <si>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</si>
  <si>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</si>
  <si>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</si>
  <si>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</si>
  <si>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</si>
  <si>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</si>
  <si>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</si>
  <si>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</si>
  <si>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</si>
  <si>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</si>
  <si>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</si>
  <si>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</si>
  <si>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</si>
  <si>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</si>
  <si>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</si>
  <si>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</si>
  <si>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</si>
  <si>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</si>
  <si>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</si>
  <si>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</si>
  <si>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</si>
  <si>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</si>
  <si>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</si>
  <si>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</si>
  <si>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</si>
  <si>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</si>
  <si>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</si>
  <si>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</si>
  <si>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</si>
  <si>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</si>
  <si>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</si>
  <si>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</si>
  <si>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</si>
  <si>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</si>
  <si>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</si>
  <si>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</si>
  <si>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</si>
  <si>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</si>
  <si>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</si>
  <si>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</si>
  <si>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</si>
  <si>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</si>
  <si>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</si>
  <si>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</si>
  <si>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</si>
  <si>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</si>
  <si>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</si>
  <si>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</si>
  <si>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</si>
  <si>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</si>
  <si>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</si>
  <si>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</si>
  <si>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</si>
  <si>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</si>
  <si>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</si>
  <si>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</si>
  <si>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</si>
  <si>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</si>
  <si>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</si>
  <si>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</si>
  <si>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</si>
  <si>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</si>
  <si>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</si>
  <si>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</si>
  <si>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</si>
  <si>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</si>
  <si>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</si>
  <si>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</si>
  <si>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</si>
  <si>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</si>
  <si>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</si>
  <si>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</si>
  <si>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</si>
  <si>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</si>
  <si>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</si>
  <si>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</si>
  <si>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</si>
  <si>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</si>
  <si>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</si>
  <si>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</si>
  <si>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</si>
  <si>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</si>
  <si>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</si>
  <si>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</si>
  <si>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</si>
  <si>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</si>
  <si>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</si>
  <si>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</si>
  <si>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</si>
  <si>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</si>
  <si>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</si>
  <si>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</si>
  <si>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</si>
  <si>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</si>
  <si>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</si>
  <si>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</si>
  <si>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</si>
  <si>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</si>
  <si>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</si>
  <si>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</si>
  <si>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</si>
  <si>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</si>
  <si>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</si>
  <si>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</si>
  <si>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</si>
  <si>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</si>
  <si>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</si>
  <si>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</si>
  <si>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</si>
  <si>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</si>
  <si>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</si>
  <si>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</si>
  <si>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</si>
  <si>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</si>
  <si>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</si>
  <si>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</si>
  <si>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</si>
  <si>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</si>
  <si>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</si>
  <si>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</si>
  <si>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</si>
  <si>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</si>
  <si>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</si>
  <si>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</si>
  <si>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</si>
  <si>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</si>
  <si>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</si>
  <si>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</si>
  <si>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</si>
  <si>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</si>
  <si>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</si>
  <si>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</si>
  <si>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</si>
  <si>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</si>
  <si>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</si>
  <si>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</si>
  <si>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</si>
  <si>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</si>
  <si>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</si>
  <si>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</si>
  <si>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</si>
  <si>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</si>
  <si>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</si>
  <si>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</si>
  <si>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</si>
  <si>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</si>
  <si>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</si>
  <si>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</si>
  <si>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</si>
  <si>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</si>
  <si>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</si>
  <si>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</si>
  <si>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</si>
  <si>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</si>
  <si>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</si>
  <si>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</si>
  <si>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</si>
  <si>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</si>
  <si>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</si>
  <si>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</si>
  <si>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</si>
  <si>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</si>
  <si>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</si>
  <si>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</si>
  <si>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</si>
  <si>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</si>
  <si>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</si>
  <si>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</si>
  <si>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</si>
  <si>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</si>
  <si>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</si>
  <si>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</si>
  <si>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</si>
  <si>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</si>
  <si>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</si>
  <si>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</si>
  <si>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</si>
  <si>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</si>
  <si>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</si>
  <si>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</si>
  <si>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</si>
  <si>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</si>
  <si>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</si>
  <si>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</si>
  <si>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</si>
  <si>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</si>
  <si>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</si>
  <si>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</si>
  <si>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</si>
  <si>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</si>
  <si>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</si>
  <si>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</si>
  <si>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</si>
  <si>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</si>
  <si>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</si>
  <si>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</si>
  <si>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</si>
  <si>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</si>
  <si>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</si>
  <si>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</si>
  <si>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</si>
  <si>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</si>
  <si>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</si>
  <si>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</si>
  <si>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</si>
  <si>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</si>
  <si>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</si>
  <si>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</si>
  <si>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</si>
  <si>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</si>
  <si>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</si>
  <si>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</si>
  <si>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</si>
  <si>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</si>
  <si>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</si>
  <si>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</si>
  <si>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</si>
  <si>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</si>
  <si>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</si>
  <si>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</si>
  <si>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</si>
  <si>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</si>
  <si>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</si>
  <si>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</si>
  <si>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</si>
  <si>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</si>
  <si>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</si>
  <si>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</si>
  <si>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</si>
  <si>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</si>
  <si>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</si>
  <si>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</si>
  <si>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</si>
  <si>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</si>
  <si>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</si>
  <si>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</si>
  <si>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</si>
  <si>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</si>
  <si>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</si>
  <si>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</si>
  <si>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</si>
  <si>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</si>
  <si>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</si>
  <si>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</si>
  <si>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</si>
  <si>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</si>
  <si>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</si>
  <si>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</si>
  <si>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</si>
  <si>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</si>
  <si>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</si>
  <si>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</si>
  <si>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</si>
  <si>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</si>
  <si>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</si>
  <si>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</si>
  <si>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</si>
  <si>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</si>
  <si>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</si>
  <si>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</si>
  <si>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</si>
  <si>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</si>
  <si>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</si>
  <si>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</si>
  <si>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</si>
  <si>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</si>
  <si>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</si>
  <si>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</si>
  <si>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</si>
  <si>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</si>
  <si>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</si>
  <si>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</si>
  <si>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</si>
  <si>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</si>
  <si>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</si>
  <si>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</si>
  <si>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</si>
  <si>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</si>
  <si>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</si>
  <si>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</si>
  <si>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</si>
  <si>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</si>
  <si>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</si>
  <si>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</si>
  <si>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</si>
  <si>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</si>
  <si>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</si>
  <si>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</si>
  <si>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</si>
  <si>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</si>
  <si>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</si>
  <si>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</si>
  <si>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</si>
  <si>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</si>
  <si>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</si>
  <si>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</si>
  <si>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</si>
  <si>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</si>
  <si>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</si>
  <si>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</si>
  <si>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</si>
  <si>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</si>
  <si>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</si>
  <si>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</si>
  <si>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</si>
  <si>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</si>
  <si>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</si>
  <si>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</si>
  <si>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</si>
  <si>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</si>
  <si>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</si>
  <si>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</si>
  <si>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</si>
  <si>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</si>
  <si>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</si>
  <si>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</si>
  <si>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</si>
  <si>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</si>
  <si>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</si>
  <si>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</si>
  <si>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</si>
  <si>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</si>
  <si>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</si>
  <si>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</si>
  <si>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</si>
  <si>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</si>
  <si>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</si>
  <si>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</si>
  <si>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</si>
  <si>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</si>
  <si>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</si>
  <si>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</si>
  <si>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</si>
  <si>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</si>
  <si>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</si>
  <si>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</si>
  <si>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</si>
  <si>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</si>
  <si>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</si>
  <si>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</si>
  <si>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</si>
  <si>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</si>
  <si>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</si>
  <si>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</si>
  <si>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</si>
  <si>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</si>
  <si>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</si>
  <si>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</si>
  <si>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</si>
  <si>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</si>
  <si>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</si>
  <si>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</si>
  <si>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</si>
  <si>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</si>
  <si>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</si>
  <si>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</si>
  <si>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</si>
  <si>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</si>
  <si>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</si>
  <si>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</si>
  <si>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</si>
  <si>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</si>
  <si>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</si>
  <si>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</si>
  <si>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</si>
  <si>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</si>
  <si>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</si>
  <si>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</si>
  <si>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</si>
  <si>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</si>
  <si>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</si>
  <si>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</si>
  <si>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</si>
  <si>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</si>
  <si>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</si>
  <si>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</si>
  <si>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</si>
  <si>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</si>
  <si>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</si>
  <si>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</si>
  <si>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</si>
  <si>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</si>
  <si>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</si>
  <si>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</si>
  <si>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</si>
  <si>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</si>
  <si>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</si>
  <si>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</si>
  <si>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</si>
  <si>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</si>
  <si>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</si>
  <si>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</si>
  <si>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</si>
  <si>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</si>
  <si>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</si>
  <si>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</si>
  <si>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</si>
  <si>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</si>
  <si>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</si>
  <si>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</si>
  <si>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</si>
  <si>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</si>
  <si>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</si>
  <si>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</si>
  <si>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</si>
  <si>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</si>
  <si>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</si>
  <si>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</si>
  <si>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</si>
  <si>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</si>
  <si>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</si>
  <si>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</si>
  <si>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</si>
  <si>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</si>
  <si>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</si>
  <si>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</si>
  <si>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</si>
  <si>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</si>
  <si>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</si>
  <si>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</si>
  <si>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</si>
  <si>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</si>
  <si>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</si>
  <si>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</si>
  <si>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</si>
  <si>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</si>
  <si>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</si>
  <si>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</si>
  <si>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</si>
  <si>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</si>
  <si>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</si>
  <si>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</si>
  <si>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</si>
  <si>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</si>
  <si>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</si>
  <si>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</si>
  <si>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</si>
  <si>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</si>
  <si>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</si>
  <si>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</si>
  <si>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</si>
  <si>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</si>
  <si>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</si>
  <si>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</si>
  <si>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</si>
  <si>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</si>
  <si>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</si>
  <si>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</si>
  <si>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</si>
  <si>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</si>
  <si>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</si>
  <si>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</si>
  <si>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</si>
  <si>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</si>
  <si>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</si>
  <si>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</si>
  <si>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</si>
  <si>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</si>
  <si>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</si>
  <si>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</si>
  <si>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</si>
  <si>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</si>
  <si>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</si>
  <si>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</si>
  <si>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</si>
  <si>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</si>
  <si>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</si>
  <si>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</si>
  <si>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</si>
  <si>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</si>
  <si>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</si>
  <si>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</si>
  <si>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</si>
  <si>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</si>
  <si>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</si>
  <si>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</si>
  <si>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</si>
  <si>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</si>
  <si>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</si>
  <si>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</si>
  <si>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</si>
  <si>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</si>
  <si>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</si>
  <si>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</si>
  <si>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</si>
  <si>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</si>
  <si>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</si>
  <si>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</si>
  <si>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</si>
  <si>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</si>
  <si>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</si>
  <si>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</si>
  <si>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</si>
  <si>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</si>
  <si>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</si>
  <si>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</si>
  <si>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</si>
  <si>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</si>
  <si>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</si>
  <si>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</si>
  <si>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</si>
  <si>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</si>
  <si>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</si>
  <si>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</si>
  <si>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</si>
  <si>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</si>
  <si>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</si>
  <si>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</si>
  <si>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</si>
  <si>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</si>
  <si>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</si>
  <si>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</si>
  <si>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</si>
  <si>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</si>
  <si>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</si>
  <si>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</si>
  <si>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</si>
  <si>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</si>
  <si>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</si>
  <si>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</si>
  <si>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</si>
  <si>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</si>
  <si>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</si>
  <si>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</si>
  <si>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</si>
  <si>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</si>
  <si>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</si>
  <si>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</si>
  <si>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</si>
  <si>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</si>
  <si>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</si>
  <si>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</si>
  <si>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</si>
  <si>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</si>
  <si>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</si>
  <si>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</si>
  <si>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</si>
  <si>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</si>
  <si>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</si>
  <si>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</si>
  <si>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</si>
  <si>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</si>
  <si>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</si>
  <si>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</si>
  <si>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</si>
  <si>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</si>
  <si>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</si>
  <si>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</si>
  <si>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</si>
  <si>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</si>
  <si>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</si>
  <si>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</si>
  <si>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</si>
  <si>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</si>
  <si>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</si>
  <si>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</si>
  <si>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</si>
  <si>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</si>
  <si>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</si>
  <si>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</si>
  <si>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</si>
  <si>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</si>
  <si>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</si>
  <si>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</si>
  <si>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</si>
  <si>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</si>
  <si>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</si>
  <si>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</si>
  <si>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</si>
  <si>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</si>
  <si>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</si>
  <si>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</si>
  <si>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</si>
  <si>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</si>
  <si>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</si>
  <si>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</si>
  <si>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</si>
  <si>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</si>
  <si>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</si>
  <si>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</si>
  <si>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</si>
  <si>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</si>
  <si>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</si>
  <si>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</si>
  <si>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</si>
  <si>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</si>
  <si>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</si>
  <si>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</si>
  <si>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</si>
  <si>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</si>
  <si>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</si>
  <si>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</si>
  <si>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</si>
  <si>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</si>
  <si>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</si>
  <si>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</si>
  <si>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</si>
  <si>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</si>
  <si>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</si>
  <si>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</si>
  <si>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</si>
  <si>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</si>
  <si>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</si>
  <si>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</si>
  <si>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</si>
  <si>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</si>
  <si>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</si>
  <si>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</si>
  <si>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</si>
  <si>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</si>
  <si>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</si>
  <si>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</si>
  <si>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</si>
  <si>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</si>
  <si>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</si>
  <si>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</si>
  <si>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</si>
  <si>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</si>
  <si>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</si>
  <si>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</si>
  <si>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</si>
  <si>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</si>
  <si>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</si>
  <si>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</si>
  <si>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</si>
  <si>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</si>
  <si>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</si>
  <si>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</si>
  <si>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</si>
  <si>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</si>
  <si>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</si>
  <si>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</si>
  <si>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</si>
  <si>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</si>
  <si>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</si>
  <si>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</si>
  <si>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</si>
  <si>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</si>
  <si>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</si>
  <si>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</si>
  <si>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</si>
  <si>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</si>
  <si>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</si>
  <si>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</si>
  <si>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</si>
  <si>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</si>
  <si>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</si>
  <si>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</si>
  <si>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</si>
  <si>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</si>
  <si>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</si>
  <si>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</si>
  <si>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</si>
  <si>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</si>
  <si>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</si>
  <si>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</si>
  <si>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</si>
  <si>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</si>
  <si>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</si>
  <si>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</si>
  <si>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</si>
  <si>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</si>
  <si>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</si>
  <si>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</si>
  <si>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</si>
  <si>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</si>
  <si>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</si>
  <si>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</si>
  <si>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</si>
  <si>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</si>
  <si>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</si>
  <si>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</si>
  <si>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</si>
  <si>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</si>
  <si>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</si>
  <si>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</si>
  <si>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</si>
  <si>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</si>
  <si>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</si>
  <si>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</si>
  <si>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</si>
  <si>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</si>
  <si>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</si>
  <si>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</si>
  <si>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</si>
  <si>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</si>
  <si>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</si>
  <si>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</si>
  <si>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</si>
  <si>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</si>
  <si>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</si>
  <si>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</si>
  <si>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</si>
  <si>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</si>
  <si>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</si>
  <si>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</si>
  <si>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</si>
  <si>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</si>
  <si>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</si>
  <si>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</si>
  <si>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</si>
  <si>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</si>
  <si>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</si>
  <si>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</si>
  <si>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</si>
  <si>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</si>
  <si>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</si>
  <si>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</si>
  <si>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</si>
  <si>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</si>
  <si>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</si>
  <si>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</si>
  <si>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</si>
  <si>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</si>
  <si>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</si>
  <si>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</si>
  <si>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</si>
  <si>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</si>
  <si>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</si>
  <si>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</si>
  <si>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</si>
  <si>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</si>
  <si>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</si>
  <si>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</si>
  <si>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</si>
  <si>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</si>
  <si>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</si>
  <si>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</si>
  <si>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</si>
  <si>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</si>
  <si>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</si>
  <si>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</si>
  <si>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</si>
  <si>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</si>
  <si>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</si>
  <si>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</si>
  <si>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</si>
  <si>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</si>
  <si>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</si>
  <si>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</si>
  <si>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</si>
  <si>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</si>
  <si>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</si>
  <si>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</si>
  <si>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</si>
  <si>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</si>
  <si>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</si>
  <si>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</si>
  <si>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</si>
  <si>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</si>
  <si>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</si>
  <si>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</si>
  <si>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</si>
  <si>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</si>
  <si>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</si>
  <si>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</si>
  <si>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</si>
  <si>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</si>
  <si>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</si>
  <si>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</si>
  <si>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</si>
  <si>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</si>
  <si>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</si>
  <si>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</si>
  <si>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</si>
  <si>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</si>
  <si>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</si>
  <si>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</si>
  <si>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</si>
  <si>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</si>
  <si>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</si>
  <si>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</si>
  <si>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</si>
  <si>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</si>
  <si>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</si>
  <si>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</si>
  <si>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</si>
  <si>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</si>
  <si>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</si>
  <si>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</si>
  <si>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</si>
  <si>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</si>
  <si>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</si>
  <si>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</si>
  <si>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</si>
  <si>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</si>
  <si>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</si>
  <si>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</si>
  <si>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</si>
  <si>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</si>
  <si>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</si>
  <si>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</si>
  <si>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</si>
  <si>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</si>
  <si>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</si>
  <si>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</si>
  <si>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</si>
  <si>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</si>
  <si>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</si>
  <si>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</si>
  <si>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</si>
  <si>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</si>
  <si>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</si>
  <si>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</si>
  <si>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</si>
  <si>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</si>
  <si>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</si>
  <si>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</si>
  <si>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</si>
  <si>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</si>
  <si>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</si>
  <si>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</si>
  <si>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</si>
  <si>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</si>
  <si>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</si>
  <si>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</si>
  <si>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</si>
  <si>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</si>
  <si>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</si>
  <si>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</si>
  <si>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</si>
  <si>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</si>
  <si>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</si>
  <si>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</si>
  <si>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</si>
  <si>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</si>
  <si>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</si>
  <si>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</si>
  <si>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</si>
  <si>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</si>
  <si>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</si>
  <si>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</si>
  <si>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</si>
  <si>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</si>
  <si>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</si>
  <si>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</si>
  <si>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</si>
  <si>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</si>
  <si>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</si>
  <si>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</si>
  <si>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</si>
  <si>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</si>
  <si>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</si>
  <si>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</si>
  <si>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</si>
  <si>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</si>
  <si>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</si>
  <si>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</si>
  <si>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</si>
  <si>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</si>
  <si>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</si>
  <si>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</si>
  <si>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</si>
  <si>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</si>
  <si>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</si>
  <si>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</si>
  <si>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</si>
  <si>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</si>
  <si>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</si>
  <si>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</si>
  <si>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</si>
  <si>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</si>
  <si>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</si>
  <si>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</si>
  <si>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</si>
  <si>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</si>
  <si>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</si>
  <si>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</si>
  <si>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</si>
  <si>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</si>
  <si>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</si>
  <si>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</si>
  <si>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</si>
  <si>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</si>
  <si>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</si>
  <si>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</si>
  <si>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</si>
  <si>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</si>
  <si>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</si>
  <si>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</si>
  <si>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</si>
  <si>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</si>
  <si>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</si>
  <si>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</si>
  <si>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</si>
  <si>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</si>
  <si>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</si>
  <si>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</si>
  <si>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</si>
  <si>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</si>
  <si>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</si>
  <si>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</si>
  <si>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</si>
  <si>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</si>
  <si>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</si>
  <si>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</si>
  <si>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</si>
  <si>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</si>
  <si>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</si>
  <si>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</si>
  <si>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</si>
  <si>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</si>
  <si>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</si>
  <si>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</si>
  <si>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</si>
  <si>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</si>
  <si>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</si>
  <si>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</si>
  <si>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</si>
  <si>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</si>
  <si>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</si>
  <si>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</si>
  <si>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</si>
  <si>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</si>
  <si>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</si>
  <si>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</si>
  <si>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</si>
  <si>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</si>
  <si>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</si>
  <si>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</si>
  <si>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</si>
  <si>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</si>
  <si>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</si>
  <si>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</si>
  <si>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</si>
  <si>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</si>
  <si>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</si>
  <si>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</si>
  <si>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</si>
  <si>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</si>
  <si>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</si>
  <si>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</si>
  <si>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</si>
  <si>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</si>
  <si>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</si>
  <si>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</si>
  <si>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</si>
  <si>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</si>
  <si>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</si>
  <si>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</si>
  <si>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</si>
  <si>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</si>
  <si>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</si>
  <si>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</si>
  <si>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</si>
  <si>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</si>
  <si>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</si>
  <si>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</si>
  <si>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</si>
  <si>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</si>
  <si>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</si>
  <si>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</si>
  <si>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</si>
  <si>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</si>
  <si>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</si>
  <si>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</si>
  <si>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</si>
  <si>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</si>
  <si>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</si>
  <si>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</si>
  <si>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</si>
  <si>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</si>
  <si>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</si>
  <si>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</si>
  <si>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</si>
  <si>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</si>
  <si>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</si>
  <si>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</si>
  <si>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</si>
  <si>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</si>
  <si>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</si>
  <si>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</si>
  <si>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</si>
  <si>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</si>
  <si>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</si>
  <si>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</si>
  <si>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</si>
  <si>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</si>
  <si>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</si>
  <si>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</si>
  <si>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</si>
  <si>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</si>
  <si>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</si>
  <si>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</si>
  <si>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</si>
  <si>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</si>
  <si>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</si>
  <si>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</si>
  <si>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</si>
  <si>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</si>
  <si>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</si>
  <si>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</si>
  <si>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</si>
  <si>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</si>
  <si>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</si>
  <si>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</si>
  <si>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</si>
  <si>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</si>
  <si>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</si>
  <si>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</si>
  <si>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</si>
  <si>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</si>
  <si>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</si>
  <si>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</si>
  <si>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</si>
  <si>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</si>
  <si>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</si>
  <si>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</si>
  <si>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</si>
  <si>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</si>
  <si>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</si>
  <si>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</si>
  <si>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</si>
  <si>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</si>
  <si>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</si>
  <si>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</si>
  <si>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</si>
  <si>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</si>
  <si>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</si>
  <si>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</si>
  <si>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</si>
  <si>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</si>
  <si>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</si>
  <si>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</si>
  <si>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</si>
  <si>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</si>
  <si>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</si>
  <si>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</si>
  <si>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</si>
  <si>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</si>
  <si>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</si>
  <si>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</si>
  <si>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</si>
  <si>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</si>
  <si>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</si>
  <si>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</si>
  <si>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</si>
  <si>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</si>
  <si>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</si>
  <si>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</si>
  <si>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</si>
  <si>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</si>
  <si>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</si>
  <si>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</si>
  <si>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</si>
  <si>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</si>
  <si>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</si>
  <si>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</si>
  <si>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</si>
  <si>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</si>
  <si>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</si>
  <si>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</si>
  <si>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</si>
  <si>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</si>
  <si>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</si>
  <si>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</si>
  <si>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</si>
  <si>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</si>
  <si>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</si>
  <si>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</si>
  <si>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</si>
  <si>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</si>
  <si>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</si>
  <si>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</si>
  <si>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</si>
  <si>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</si>
  <si>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</si>
  <si>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</si>
  <si>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</si>
  <si>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</si>
  <si>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</si>
  <si>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</si>
  <si>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</si>
  <si>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</si>
  <si>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</si>
  <si>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</si>
  <si>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</si>
  <si>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</si>
  <si>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</si>
  <si>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</si>
  <si>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</si>
  <si>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</si>
  <si>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</si>
  <si>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</si>
  <si>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</si>
  <si>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</si>
  <si>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</si>
  <si>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</si>
  <si>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</si>
  <si>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</si>
  <si>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</si>
  <si>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</si>
  <si>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</si>
  <si>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</si>
  <si>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</si>
  <si>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</si>
  <si>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</si>
  <si>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</si>
  <si>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</si>
  <si>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</si>
  <si>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</si>
  <si>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</si>
  <si>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</si>
  <si>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</si>
  <si>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</si>
  <si>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</si>
  <si>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</si>
  <si>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</si>
  <si>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</si>
  <si>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</si>
  <si>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</si>
  <si>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</si>
  <si>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</si>
  <si>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</si>
  <si>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</si>
  <si>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</si>
  <si>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</si>
  <si>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</si>
  <si>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</si>
  <si>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</si>
  <si>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</si>
  <si>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</si>
  <si>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</si>
  <si>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</si>
  <si>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</si>
  <si>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</si>
  <si>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</si>
  <si>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</si>
  <si>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</si>
  <si>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</si>
  <si>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</si>
  <si>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</si>
  <si>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</si>
  <si>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</si>
  <si>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</si>
  <si>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</si>
  <si>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</si>
  <si>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</si>
  <si>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</si>
  <si>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</si>
  <si>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</si>
  <si>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</si>
  <si>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</si>
  <si>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</si>
  <si>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</si>
  <si>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</si>
  <si>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</si>
  <si>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</si>
  <si>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</si>
  <si>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</si>
  <si>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</si>
  <si>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</si>
  <si>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</si>
  <si>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</si>
  <si>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</si>
  <si>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</si>
  <si>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</si>
  <si>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</si>
  <si>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</si>
  <si>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</si>
  <si>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</si>
  <si>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</si>
  <si>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</si>
  <si>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</si>
  <si>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</si>
  <si>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</si>
  <si>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</si>
  <si>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</si>
  <si>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</si>
  <si>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</si>
  <si>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</si>
  <si>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</si>
  <si>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</si>
  <si>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</si>
  <si>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</si>
  <si>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</si>
  <si>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</si>
  <si>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</si>
  <si>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</si>
  <si>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</si>
  <si>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</si>
  <si>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</si>
  <si>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</si>
  <si>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</si>
  <si>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</si>
  <si>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</si>
  <si>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</si>
  <si>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</si>
  <si>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</si>
  <si>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</si>
  <si>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</si>
  <si>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</si>
  <si>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</si>
  <si>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</si>
  <si>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</si>
  <si>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</si>
  <si>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</si>
  <si>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</si>
  <si>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</si>
  <si>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</si>
  <si>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</si>
  <si>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</si>
  <si>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</si>
  <si>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</si>
  <si>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</si>
  <si>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</si>
  <si>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</si>
  <si>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</si>
  <si>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</si>
  <si>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</si>
  <si>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</si>
  <si>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</si>
  <si>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</si>
  <si>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</si>
  <si>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</si>
  <si>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</si>
  <si>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</si>
  <si>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</si>
  <si>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</si>
  <si>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</si>
  <si>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</si>
  <si>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</si>
  <si>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</si>
  <si>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</si>
  <si>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</si>
  <si>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</si>
  <si>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</si>
  <si>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</si>
  <si>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</si>
  <si>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</si>
  <si>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</si>
  <si>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</si>
  <si>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</si>
  <si>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</si>
  <si>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</si>
  <si>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</si>
  <si>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</si>
  <si>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</si>
  <si>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</si>
  <si>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</si>
  <si>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</si>
  <si>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</si>
  <si>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</si>
  <si>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</si>
  <si>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</si>
  <si>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</si>
  <si>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</si>
  <si>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</si>
  <si>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</si>
  <si>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</si>
  <si>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</si>
  <si>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</si>
  <si>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</si>
  <si>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</si>
  <si>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</si>
  <si>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</si>
  <si>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</si>
  <si>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</si>
  <si>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</si>
  <si>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</si>
  <si>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</si>
  <si>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</si>
  <si>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</si>
  <si>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</si>
  <si>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</si>
  <si>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</si>
  <si>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</si>
  <si>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</si>
  <si>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</si>
  <si>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</si>
  <si>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</si>
  <si>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</si>
  <si>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</si>
  <si>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</si>
  <si>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</si>
  <si>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</si>
  <si>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</si>
  <si>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</si>
  <si>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</si>
  <si>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</si>
  <si>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</si>
  <si>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</si>
  <si>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</si>
  <si>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</si>
  <si>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</si>
  <si>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</si>
  <si>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</si>
  <si>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</si>
  <si>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</si>
  <si>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</si>
  <si>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</si>
  <si>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</si>
  <si>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</si>
  <si>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</si>
  <si>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</si>
  <si>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</si>
  <si>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</si>
  <si>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</si>
  <si>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</si>
  <si>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</si>
  <si>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</si>
  <si>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</si>
  <si>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</si>
  <si>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</si>
  <si>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</si>
  <si>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</si>
  <si>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</si>
  <si>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</si>
  <si>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</si>
  <si>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</si>
  <si>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</si>
  <si>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</si>
  <si>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</si>
  <si>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</si>
  <si>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</si>
  <si>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</si>
  <si>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</si>
  <si>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</si>
  <si>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</si>
  <si>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</si>
  <si>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</si>
  <si>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</si>
  <si>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</si>
  <si>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</si>
  <si>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</si>
  <si>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</si>
  <si>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</si>
  <si>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</si>
  <si>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</si>
  <si>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</si>
  <si>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</si>
  <si>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</si>
  <si>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</si>
  <si>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</si>
  <si>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</si>
  <si>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</si>
  <si>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</si>
  <si>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</si>
  <si>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</si>
  <si>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</si>
  <si>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</si>
  <si>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</si>
  <si>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</si>
  <si>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</si>
  <si>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</si>
  <si>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</si>
  <si>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</si>
  <si>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</si>
  <si>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</si>
  <si>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</si>
  <si>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</si>
  <si>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</si>
  <si>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</si>
  <si>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</si>
  <si>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</si>
  <si>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</si>
  <si>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</si>
  <si>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</si>
  <si>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</si>
  <si>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</si>
  <si>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</si>
  <si>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</si>
  <si>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</si>
  <si>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</si>
  <si>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</si>
  <si>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</si>
  <si>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</si>
  <si>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</si>
  <si>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</si>
  <si>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</si>
  <si>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</si>
  <si>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</si>
  <si>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</si>
  <si>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</si>
  <si>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</si>
  <si>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</si>
  <si>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</si>
  <si>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</si>
  <si>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</si>
  <si>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</si>
  <si>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</si>
  <si>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</si>
  <si>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</si>
  <si>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</si>
  <si>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</si>
  <si>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</si>
  <si>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</si>
  <si>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</si>
  <si>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</si>
  <si>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</si>
  <si>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</si>
  <si>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</si>
  <si>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</si>
  <si>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</si>
  <si>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</si>
  <si>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</si>
  <si>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</si>
  <si>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</si>
  <si>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</si>
  <si>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</si>
  <si>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</si>
  <si>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</si>
  <si>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</si>
  <si>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</si>
  <si>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</si>
  <si>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</si>
  <si>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</si>
  <si>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</si>
  <si>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</si>
  <si>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</si>
  <si>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</si>
  <si>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</si>
  <si>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</si>
  <si>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</si>
  <si>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</si>
  <si>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</si>
  <si>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</si>
  <si>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</si>
  <si>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</si>
  <si>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</si>
  <si>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</si>
  <si>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</si>
  <si>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</si>
  <si>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</si>
  <si>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</si>
  <si>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</si>
  <si>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</si>
  <si>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</si>
  <si>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</si>
  <si>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</si>
  <si>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</si>
  <si>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</si>
  <si>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</si>
  <si>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</si>
  <si>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</si>
  <si>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</si>
  <si>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</si>
  <si>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</si>
  <si>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</si>
  <si>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</si>
  <si>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</si>
  <si>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</si>
  <si>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</si>
  <si>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</si>
  <si>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</si>
  <si>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</si>
  <si>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</si>
  <si>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</si>
  <si>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</si>
  <si>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</si>
  <si>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</si>
  <si>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</si>
  <si>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</si>
  <si>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</si>
  <si>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</si>
  <si>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</si>
  <si>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</si>
  <si>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</si>
  <si>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</si>
  <si>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</si>
  <si>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</si>
  <si>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</si>
  <si>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</si>
  <si>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</si>
  <si>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</si>
  <si>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</si>
  <si>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</si>
  <si>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</si>
  <si>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</si>
  <si>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</si>
  <si>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</si>
  <si>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</si>
  <si>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</si>
  <si>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</si>
  <si>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</si>
  <si>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</si>
  <si>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</si>
  <si>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</si>
  <si>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</si>
  <si>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</si>
  <si>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</si>
  <si>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</si>
  <si>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</si>
  <si>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</si>
  <si>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</si>
  <si>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</si>
  <si>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</si>
  <si>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</si>
  <si>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</si>
  <si>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</si>
  <si>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</si>
  <si>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</si>
  <si>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</si>
  <si>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</si>
  <si>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</si>
  <si>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</si>
  <si>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</si>
  <si>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</si>
  <si>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</si>
  <si>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</si>
  <si>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</si>
  <si>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</si>
  <si>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</si>
  <si>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</si>
  <si>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</si>
  <si>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</si>
  <si>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</si>
  <si>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</si>
  <si>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</si>
  <si>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</si>
  <si>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</si>
  <si>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</si>
  <si>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</si>
  <si>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</si>
  <si>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</si>
  <si>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</si>
  <si>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</si>
  <si>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</si>
  <si>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</si>
  <si>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</si>
  <si>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</si>
  <si>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</si>
  <si>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</si>
  <si>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</si>
  <si>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</si>
  <si>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</si>
  <si>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</si>
  <si>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</si>
  <si>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</si>
  <si>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</si>
  <si>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</si>
  <si>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</si>
  <si>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</si>
  <si>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</si>
  <si>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</si>
  <si>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</si>
  <si>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</si>
  <si>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</si>
  <si>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</si>
  <si>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</si>
  <si>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</si>
  <si>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</si>
  <si>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</si>
  <si>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</si>
  <si>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</si>
  <si>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</si>
  <si>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</si>
  <si>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</si>
  <si>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</si>
  <si>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</si>
  <si>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</si>
  <si>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</si>
  <si>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</si>
  <si>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</si>
  <si>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</si>
  <si>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</si>
  <si>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</si>
  <si>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</si>
  <si>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</si>
  <si>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</si>
  <si>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</si>
  <si>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</si>
  <si>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</si>
  <si>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</si>
  <si>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</si>
  <si>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</si>
  <si>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</si>
  <si>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</si>
  <si>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</si>
  <si>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</si>
  <si>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</si>
  <si>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</si>
  <si>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</si>
  <si>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</si>
  <si>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</si>
  <si>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</si>
  <si>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</si>
  <si>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</si>
  <si>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</si>
  <si>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</si>
  <si>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</si>
  <si>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</si>
  <si>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</si>
  <si>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</si>
  <si>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</si>
  <si>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</si>
  <si>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</si>
  <si>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</si>
  <si>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</si>
  <si>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</si>
  <si>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</si>
  <si>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</si>
  <si>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</si>
  <si>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</si>
  <si>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</si>
  <si>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</si>
  <si>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</si>
  <si>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</si>
  <si>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</si>
  <si>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</si>
  <si>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</si>
  <si>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</si>
  <si>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</si>
  <si>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</si>
  <si>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</si>
  <si>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</si>
  <si>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</si>
  <si>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</si>
  <si>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</si>
  <si>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</si>
  <si>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</si>
  <si>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</si>
  <si>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</si>
  <si>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</si>
  <si>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</si>
  <si>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</si>
  <si>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</si>
  <si>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</si>
  <si>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</si>
  <si>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</si>
  <si>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</si>
  <si>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</si>
  <si>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</si>
  <si>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</si>
  <si>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</si>
  <si>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</si>
  <si>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</si>
  <si>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</si>
  <si>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</si>
  <si>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</si>
  <si>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</si>
  <si>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</si>
  <si>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</si>
  <si>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</si>
  <si>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</si>
  <si>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</si>
  <si>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</si>
  <si>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</si>
  <si>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</si>
  <si>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</si>
  <si>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</si>
  <si>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</si>
  <si>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</si>
  <si>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</si>
  <si>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</si>
  <si>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</si>
  <si>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</si>
  <si>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</si>
  <si>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</si>
  <si>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</si>
  <si>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</si>
  <si>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</si>
  <si>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</si>
  <si>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</si>
  <si>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</si>
  <si>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</si>
  <si>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</si>
  <si>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</si>
  <si>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</si>
  <si>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</si>
  <si>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</si>
  <si>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</si>
  <si>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</si>
  <si>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</si>
  <si>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</si>
  <si>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</si>
  <si>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</si>
  <si>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</si>
  <si>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</si>
  <si>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</si>
  <si>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</si>
  <si>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</si>
  <si>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</si>
  <si>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</si>
  <si>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</si>
  <si>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</si>
  <si>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</si>
  <si>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</si>
  <si>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</si>
  <si>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</si>
  <si>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</si>
  <si>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</si>
  <si>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</si>
  <si>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</si>
  <si>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</si>
  <si>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</si>
  <si>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</si>
  <si>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</si>
  <si>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</si>
  <si>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</si>
  <si>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</si>
  <si>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</si>
  <si>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</si>
  <si>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</si>
  <si>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</si>
  <si>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</si>
  <si>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</si>
  <si>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</si>
  <si>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</si>
  <si>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</si>
  <si>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</si>
  <si>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</si>
  <si>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</si>
  <si>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</si>
  <si>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</si>
  <si>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</si>
  <si>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</si>
  <si>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</si>
  <si>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</si>
  <si>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</si>
  <si>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</si>
  <si>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</si>
  <si>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</si>
  <si>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</si>
  <si>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</si>
  <si>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</si>
  <si>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</si>
  <si>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</si>
  <si>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</si>
  <si>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</si>
  <si>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</si>
  <si>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</si>
  <si>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</si>
  <si>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</si>
  <si>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</si>
  <si>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</si>
  <si>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</si>
  <si>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</si>
  <si>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</si>
  <si>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</si>
  <si>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</si>
  <si>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</si>
  <si>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</si>
  <si>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</si>
  <si>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</si>
  <si>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</si>
  <si>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</si>
  <si>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</si>
  <si>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</si>
  <si>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</si>
  <si>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</si>
  <si>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</si>
  <si>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</si>
  <si>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</si>
  <si>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</si>
  <si>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</si>
  <si>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</si>
  <si>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</si>
  <si>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</si>
  <si>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</si>
  <si>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</si>
  <si>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</si>
  <si>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</si>
  <si>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</si>
  <si>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</si>
  <si>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</si>
  <si>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</si>
  <si>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</si>
  <si>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</si>
  <si>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</si>
  <si>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</si>
  <si>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</si>
  <si>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</si>
  <si>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</si>
  <si>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</si>
  <si>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</si>
  <si>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</si>
  <si>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</si>
  <si>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</si>
  <si>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</si>
  <si>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</si>
  <si>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</si>
  <si>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</si>
  <si>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</si>
  <si>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</si>
  <si>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</si>
  <si>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</si>
  <si>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</si>
  <si>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</si>
  <si>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</si>
  <si>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</si>
  <si>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</si>
  <si>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</si>
  <si>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</si>
  <si>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</si>
  <si>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</si>
  <si>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</si>
  <si>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</si>
  <si>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</si>
  <si>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</si>
  <si>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</si>
  <si>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</si>
  <si>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</si>
  <si>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</si>
  <si>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</si>
  <si>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</si>
  <si>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</si>
  <si>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</si>
  <si>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</si>
  <si>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</si>
  <si>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</si>
  <si>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</si>
  <si>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</si>
  <si>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</si>
  <si>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</si>
  <si>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</si>
  <si>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</si>
  <si>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</si>
  <si>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</si>
  <si>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</si>
  <si>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</si>
  <si>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</si>
  <si>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</si>
  <si>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</si>
  <si>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</si>
  <si>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</si>
  <si>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</si>
  <si>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</si>
  <si>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</si>
  <si>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</si>
  <si>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</si>
  <si>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</si>
  <si>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</si>
  <si>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</si>
  <si>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</si>
  <si>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</si>
  <si>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</si>
  <si>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</si>
  <si>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</si>
  <si>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</si>
  <si>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</si>
  <si>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</si>
  <si>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</si>
  <si>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</si>
  <si>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</si>
  <si>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</si>
  <si>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</si>
  <si>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</si>
  <si>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</si>
  <si>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</si>
  <si>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</si>
  <si>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</si>
  <si>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</si>
  <si>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</si>
  <si>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</si>
  <si>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</si>
  <si>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</si>
  <si>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</si>
  <si>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</si>
  <si>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</si>
  <si>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</si>
  <si>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</si>
  <si>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</si>
  <si>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</si>
  <si>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</si>
  <si>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</si>
  <si>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</si>
  <si>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</si>
  <si>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</si>
  <si>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</si>
  <si>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</si>
  <si>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</si>
  <si>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</si>
  <si>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</si>
  <si>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</si>
  <si>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</si>
  <si>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</si>
  <si>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</si>
  <si>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</si>
  <si>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</si>
  <si>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</si>
  <si>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</si>
  <si>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</si>
  <si>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</si>
  <si>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</si>
  <si>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</si>
  <si>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</si>
  <si>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</si>
  <si>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</si>
  <si>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</si>
  <si>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</si>
  <si>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</si>
  <si>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</si>
  <si>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</si>
  <si>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</si>
  <si>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</si>
  <si>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</si>
  <si>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</si>
  <si>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</si>
  <si>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</si>
  <si>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</si>
  <si>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</si>
  <si>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</si>
  <si>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</si>
  <si>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</si>
  <si>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</si>
  <si>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</si>
  <si>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</si>
  <si>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</si>
  <si>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</si>
  <si>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</si>
  <si>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</si>
  <si>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</si>
  <si>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</si>
  <si>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</si>
  <si>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</si>
  <si>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</si>
  <si>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</si>
  <si>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</si>
  <si>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</si>
  <si>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</si>
  <si>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</si>
  <si>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</si>
  <si>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</si>
  <si>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</si>
  <si>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</si>
  <si>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</si>
  <si>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</si>
  <si>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</si>
  <si>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</si>
  <si>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</si>
  <si>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</si>
  <si>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</si>
  <si>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</si>
  <si>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</si>
  <si>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</si>
  <si>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</si>
  <si>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</si>
  <si>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</si>
  <si>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</si>
  <si>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</si>
  <si>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</si>
  <si>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</si>
  <si>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</si>
  <si>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</si>
  <si>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</si>
  <si>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</si>
  <si>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</si>
  <si>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</si>
  <si>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</si>
  <si>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</si>
  <si>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</si>
  <si>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</si>
  <si>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</si>
  <si>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</si>
  <si>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</si>
  <si>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</si>
  <si>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</si>
  <si>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</si>
  <si>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</si>
  <si>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</si>
  <si>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</si>
  <si>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</si>
  <si>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</si>
  <si>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</si>
  <si>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</si>
  <si>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</si>
  <si>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</si>
  <si>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</si>
  <si>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</si>
  <si>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</si>
  <si>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</si>
  <si>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</si>
  <si>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</si>
  <si>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</si>
  <si>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</si>
  <si>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</si>
  <si>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</si>
  <si>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</si>
  <si>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</si>
  <si>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</si>
  <si>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</si>
  <si>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</si>
  <si>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</si>
  <si>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</si>
  <si>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</si>
  <si>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</si>
  <si>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</si>
  <si>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</si>
  <si>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</si>
  <si>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</si>
  <si>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</si>
  <si>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</si>
  <si>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</si>
  <si>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</si>
  <si>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</si>
  <si>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</si>
  <si>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</si>
  <si>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</si>
  <si>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</si>
  <si>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</si>
  <si>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</si>
  <si>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</si>
  <si>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</si>
  <si>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</si>
  <si>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</si>
  <si>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</si>
  <si>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</si>
  <si>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</si>
  <si>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</si>
  <si>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</si>
  <si>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</si>
  <si>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</si>
  <si>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</si>
  <si>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</si>
  <si>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</si>
  <si>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</si>
  <si>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</si>
  <si>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</si>
  <si>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</si>
  <si>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</si>
  <si>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</si>
  <si>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</si>
  <si>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</si>
  <si>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</si>
  <si>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</si>
  <si>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</si>
  <si>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</si>
  <si>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</si>
  <si>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</si>
  <si>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</si>
  <si>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</si>
  <si>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</si>
  <si>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</si>
  <si>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</si>
  <si>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</si>
  <si>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</si>
  <si>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</si>
  <si>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</si>
  <si>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</si>
  <si>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</si>
  <si>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</si>
  <si>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</si>
  <si>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</si>
  <si>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</si>
  <si>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</si>
  <si>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</si>
  <si>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</si>
  <si>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</si>
  <si>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</si>
  <si>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</si>
  <si>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</si>
  <si>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</si>
  <si>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</si>
  <si>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</si>
  <si>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</si>
  <si>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</si>
  <si>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</si>
  <si>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</si>
  <si>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</si>
  <si>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</si>
  <si>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</si>
  <si>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</si>
  <si>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</si>
  <si>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</si>
  <si>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</si>
  <si>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</si>
  <si>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</si>
  <si>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</si>
  <si>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</si>
  <si>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</si>
  <si>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</si>
  <si>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</si>
  <si>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</si>
  <si>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</si>
  <si>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</si>
  <si>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</si>
  <si>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</si>
  <si>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</si>
  <si>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</si>
  <si>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</si>
  <si>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</si>
  <si>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</si>
  <si>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</si>
  <si>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</si>
  <si>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</si>
  <si>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</si>
  <si>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</si>
  <si>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</si>
  <si>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</si>
  <si>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</si>
  <si>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</si>
  <si>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</si>
  <si>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</si>
  <si>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</si>
  <si>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</si>
  <si>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</si>
  <si>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</si>
  <si>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</si>
  <si>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</si>
  <si>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</si>
  <si>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</si>
  <si>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</si>
  <si>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</si>
  <si>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</si>
  <si>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</si>
  <si>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</si>
  <si>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</si>
  <si>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</si>
  <si>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</si>
  <si>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</si>
  <si>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</si>
  <si>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</si>
  <si>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</si>
  <si>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</si>
  <si>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</si>
  <si>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</si>
  <si>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</si>
  <si>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</si>
  <si>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</si>
  <si>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</si>
  <si>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</si>
  <si>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</si>
  <si>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</si>
  <si>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</si>
  <si>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</si>
  <si>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</si>
  <si>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</si>
  <si>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</si>
  <si>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</si>
  <si>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</si>
  <si>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</si>
  <si>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</si>
  <si>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</si>
  <si>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</si>
  <si>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</si>
  <si>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</si>
  <si>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</si>
  <si>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</si>
  <si>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</si>
  <si>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</si>
  <si>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</si>
  <si>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</si>
  <si>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</si>
  <si>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</si>
  <si>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</si>
  <si>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</si>
  <si>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</si>
  <si>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</si>
  <si>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</si>
  <si>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</si>
  <si>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</si>
  <si>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</si>
  <si>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</si>
  <si>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</si>
  <si>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</si>
  <si>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</si>
  <si>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</si>
  <si>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</si>
  <si>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</si>
  <si>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</si>
  <si>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</si>
  <si>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</si>
  <si>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</si>
  <si>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</si>
  <si>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</si>
  <si>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</si>
  <si>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</si>
  <si>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</si>
  <si>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</si>
  <si>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</si>
  <si>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</si>
  <si>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</si>
  <si>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</si>
  <si>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</si>
  <si>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</si>
  <si>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</si>
  <si>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</si>
  <si>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</si>
  <si>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</si>
  <si>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</si>
  <si>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</si>
  <si>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</si>
  <si>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</si>
  <si>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</si>
  <si>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</si>
  <si>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</si>
  <si>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</si>
  <si>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</si>
  <si>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</si>
  <si>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</si>
  <si>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</si>
  <si>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</si>
  <si>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</si>
  <si>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</si>
  <si>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</si>
  <si>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</si>
  <si>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</si>
  <si>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</si>
  <si>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</si>
  <si>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</si>
  <si>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</si>
  <si>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</si>
  <si>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</si>
  <si>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</si>
  <si>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</si>
  <si>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</si>
  <si>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</si>
  <si>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</si>
  <si>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</si>
  <si>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</si>
  <si>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</si>
  <si>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</si>
  <si>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</si>
  <si>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</si>
  <si>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</si>
  <si>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</si>
  <si>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</si>
  <si>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</si>
  <si>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</si>
  <si>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</si>
  <si>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</si>
  <si>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</si>
  <si>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</si>
  <si>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</si>
  <si>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</si>
  <si>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</si>
  <si>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</si>
  <si>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</si>
  <si>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</si>
  <si>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</si>
  <si>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</si>
  <si>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</si>
  <si>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</si>
  <si>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</si>
  <si>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</si>
  <si>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</si>
  <si>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</si>
  <si>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</si>
  <si>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</si>
  <si>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</si>
  <si>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</si>
  <si>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</si>
  <si>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</si>
  <si>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</si>
  <si>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</si>
  <si>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</si>
  <si>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</si>
  <si>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</si>
  <si>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</si>
  <si>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</si>
  <si>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</si>
  <si>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</si>
  <si>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</si>
  <si>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</si>
  <si>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</si>
  <si>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</si>
  <si>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</si>
  <si>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</si>
  <si>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</si>
  <si>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</si>
  <si>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</si>
  <si>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</si>
  <si>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</si>
  <si>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</si>
  <si>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</si>
  <si>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</si>
  <si>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</si>
  <si>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</si>
  <si>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</si>
  <si>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</si>
  <si>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</si>
  <si>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</si>
  <si>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</si>
  <si>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</si>
  <si>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</si>
  <si>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</si>
  <si>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</si>
  <si>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</si>
  <si>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</si>
  <si>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</si>
  <si>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</si>
  <si>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</si>
  <si>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</si>
  <si>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</si>
  <si>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</si>
  <si>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</si>
  <si>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</si>
  <si>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</si>
  <si>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</si>
  <si>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</si>
  <si>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</si>
  <si>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</si>
  <si>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</si>
  <si>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</si>
  <si>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</si>
  <si>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</si>
  <si>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</si>
  <si>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</si>
  <si>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</si>
  <si>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</si>
  <si>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</si>
  <si>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</si>
  <si>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</si>
  <si>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</si>
  <si>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</si>
  <si>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</si>
  <si>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</si>
  <si>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</si>
  <si>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</si>
  <si>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</si>
  <si>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</si>
  <si>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</si>
  <si>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</si>
  <si>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</si>
  <si>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</si>
  <si>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</si>
  <si>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</si>
  <si>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</si>
  <si>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</si>
  <si>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</si>
  <si>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</si>
  <si>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</si>
  <si>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</si>
  <si>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</si>
  <si>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</si>
  <si>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</si>
  <si>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</si>
  <si>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</si>
  <si>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</si>
  <si>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</si>
  <si>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</si>
  <si>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</si>
  <si>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</si>
  <si>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</si>
  <si>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</si>
  <si>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</si>
  <si>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</si>
  <si>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</si>
  <si>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</si>
  <si>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</si>
  <si>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</si>
  <si>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</si>
  <si>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</si>
  <si>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</si>
  <si>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</si>
  <si>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</si>
  <si>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</si>
  <si>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</si>
  <si>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</si>
  <si>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</si>
  <si>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</si>
  <si>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</si>
  <si>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</si>
  <si>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</si>
  <si>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</si>
  <si>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</si>
  <si>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</si>
  <si>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</si>
  <si>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</si>
  <si>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</si>
  <si>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</si>
  <si>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</si>
  <si>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</si>
  <si>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</si>
  <si>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</si>
  <si>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</si>
  <si>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</si>
  <si>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</si>
  <si>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</si>
  <si>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</si>
  <si>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</si>
  <si>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</si>
  <si>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</si>
  <si>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</si>
  <si>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</si>
  <si>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</si>
  <si>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</si>
  <si>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</si>
  <si>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</si>
  <si>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</si>
  <si>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</si>
  <si>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</si>
  <si>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</si>
  <si>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</si>
  <si>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</si>
  <si>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</si>
  <si>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</si>
  <si>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</si>
  <si>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</si>
  <si>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</si>
  <si>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</si>
  <si>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</si>
  <si>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</si>
  <si>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</si>
  <si>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</si>
  <si>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</si>
  <si>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</si>
  <si>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</si>
  <si>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</si>
  <si>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</si>
  <si>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</si>
  <si>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</si>
  <si>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</si>
  <si>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</si>
  <si>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</si>
  <si>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</si>
  <si>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</si>
  <si>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</si>
  <si>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</si>
  <si>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</si>
  <si>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</si>
  <si>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</si>
  <si>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</si>
  <si>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</si>
  <si>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</si>
  <si>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</si>
  <si>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</si>
  <si>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</si>
  <si>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</si>
  <si>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</si>
  <si>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</si>
  <si>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</si>
  <si>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</si>
  <si>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</si>
  <si>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</si>
  <si>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</si>
  <si>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</si>
  <si>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</si>
  <si>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</si>
  <si>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</si>
  <si>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</si>
  <si>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</si>
  <si>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</si>
  <si>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</si>
  <si>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</si>
  <si>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</si>
  <si>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</si>
  <si>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</si>
  <si>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</si>
  <si>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</si>
  <si>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</si>
  <si>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</si>
  <si>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</si>
  <si>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</si>
  <si>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</si>
  <si>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</si>
  <si>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</si>
  <si>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</si>
  <si>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</si>
  <si>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</si>
  <si>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</si>
  <si>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</si>
  <si>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</si>
  <si>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</si>
  <si>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</si>
  <si>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</si>
  <si>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</si>
  <si>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</si>
  <si>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</si>
  <si>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</si>
  <si>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</si>
  <si>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</si>
  <si>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</si>
  <si>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</si>
  <si>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</si>
  <si>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</si>
  <si>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</si>
  <si>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</si>
  <si>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</si>
  <si>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</si>
  <si>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</si>
  <si>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</si>
  <si>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</si>
  <si>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</si>
  <si>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</si>
  <si>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</si>
  <si>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</si>
  <si>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</si>
  <si>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</si>
  <si>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</si>
  <si>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</si>
  <si>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</si>
  <si>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</si>
  <si>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</si>
  <si>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</si>
  <si>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</si>
  <si>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</si>
  <si>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</si>
  <si>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</si>
  <si>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</si>
  <si>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</si>
  <si>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</si>
  <si>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</si>
  <si>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</si>
  <si>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</si>
  <si>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</si>
  <si>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</si>
  <si>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</si>
  <si>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</si>
  <si>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</si>
  <si>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</si>
  <si>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</si>
  <si>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</si>
  <si>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</si>
  <si>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</si>
  <si>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</si>
  <si>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</si>
  <si>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</si>
  <si>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</si>
  <si>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</si>
  <si>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</si>
  <si>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</si>
  <si>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</si>
  <si>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</si>
  <si>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</si>
  <si>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</si>
  <si>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</si>
  <si>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</si>
  <si>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</si>
  <si>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</si>
  <si>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</si>
  <si>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</si>
  <si>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</si>
  <si>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</si>
  <si>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</si>
  <si>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</si>
  <si>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</si>
  <si>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</si>
  <si>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</si>
  <si>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</si>
  <si>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</si>
  <si>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</si>
  <si>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</si>
  <si>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</si>
  <si>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</si>
  <si>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</si>
  <si>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</si>
  <si>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</si>
  <si>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</si>
  <si>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</si>
  <si>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</si>
  <si>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</si>
  <si>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</si>
  <si>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</si>
  <si>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</si>
  <si>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</si>
  <si>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</si>
  <si>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</si>
  <si>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</si>
  <si>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</si>
  <si>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</si>
  <si>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</si>
  <si>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</si>
  <si>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</si>
  <si>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</si>
  <si>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</si>
  <si>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</si>
  <si>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</si>
  <si>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</si>
  <si>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</si>
  <si>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</si>
  <si>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</si>
  <si>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</si>
  <si>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</si>
  <si>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</si>
  <si>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</si>
  <si>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</si>
  <si>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</si>
  <si>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</si>
  <si>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</si>
  <si>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</si>
  <si>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</si>
  <si>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</si>
  <si>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</si>
  <si>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</si>
  <si>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</si>
  <si>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</si>
  <si>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</si>
  <si>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</si>
  <si>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</si>
  <si>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</si>
  <si>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</si>
  <si>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</si>
  <si>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</si>
  <si>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</si>
  <si>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</si>
  <si>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</si>
  <si>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</si>
  <si>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</si>
  <si>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</si>
  <si>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</si>
  <si>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</si>
  <si>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</si>
  <si>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</si>
  <si>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</si>
  <si>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</si>
  <si>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</si>
  <si>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</si>
  <si>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</si>
  <si>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</si>
  <si>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</si>
  <si>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</si>
  <si>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</si>
  <si>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</si>
  <si>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</si>
  <si>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</si>
  <si>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</si>
  <si>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</si>
  <si>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</si>
  <si>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</si>
  <si>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</si>
  <si>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</si>
  <si>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</si>
  <si>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</si>
  <si>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</si>
  <si>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</si>
  <si>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</si>
  <si>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</si>
  <si>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</si>
  <si>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</si>
  <si>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</si>
  <si>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</si>
  <si>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</si>
  <si>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</si>
  <si>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</si>
  <si>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</si>
  <si>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</si>
  <si>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</si>
  <si>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</si>
  <si>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</si>
  <si>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</si>
  <si>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</si>
  <si>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</si>
  <si>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</si>
  <si>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</si>
  <si>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</si>
  <si>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</si>
  <si>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</si>
  <si>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</si>
  <si>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</si>
  <si>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</si>
  <si>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</si>
  <si>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</si>
  <si>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</si>
  <si>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</si>
  <si>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</si>
  <si>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</si>
  <si>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</si>
  <si>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</si>
  <si>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</si>
  <si>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</si>
  <si>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</si>
  <si>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</si>
  <si>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</si>
  <si>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</si>
  <si>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</si>
  <si>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</si>
  <si>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</si>
  <si>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</si>
  <si>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</si>
  <si>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</si>
  <si>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</si>
  <si>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</si>
  <si>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</si>
  <si>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</si>
  <si>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</si>
  <si>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</si>
  <si>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</si>
  <si>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</si>
  <si>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</si>
  <si>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</si>
  <si>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</si>
  <si>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</si>
  <si>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</si>
  <si>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</si>
  <si>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</si>
  <si>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</si>
  <si>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</si>
  <si>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</si>
  <si>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</si>
  <si>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</si>
  <si>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</si>
  <si>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</si>
  <si>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</si>
  <si>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</si>
  <si>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</si>
  <si>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</si>
  <si>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</si>
  <si>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</si>
  <si>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</si>
  <si>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</si>
  <si>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</si>
  <si>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</si>
  <si>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</si>
  <si>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</si>
  <si>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</si>
  <si>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</si>
  <si>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</si>
  <si>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</si>
  <si>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</si>
  <si>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</si>
  <si>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</si>
  <si>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</si>
  <si>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</si>
  <si>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</si>
  <si>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</si>
  <si>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</si>
  <si>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</si>
  <si>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</si>
  <si>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</si>
  <si>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</si>
  <si>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</si>
  <si>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</si>
  <si>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</si>
  <si>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</si>
  <si>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</si>
  <si>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</si>
  <si>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</si>
  <si>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</si>
  <si>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</si>
  <si>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</si>
  <si>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</si>
  <si>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</si>
  <si>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</si>
  <si>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</si>
  <si>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</si>
  <si>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</si>
  <si>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</si>
  <si>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</si>
  <si>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</si>
  <si>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</si>
  <si>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</si>
  <si>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</si>
  <si>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</si>
  <si>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</si>
  <si>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</si>
  <si>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</si>
  <si>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</si>
  <si>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</si>
  <si>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</si>
  <si>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</si>
  <si>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</si>
  <si>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</si>
  <si>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</si>
  <si>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</si>
  <si>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</si>
  <si>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</si>
  <si>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</si>
  <si>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</si>
  <si>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</si>
  <si>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</si>
  <si>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</si>
  <si>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</si>
  <si>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</si>
  <si>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</si>
  <si>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</si>
  <si>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</si>
  <si>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</si>
  <si>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</si>
  <si>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</si>
  <si>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</si>
  <si>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</si>
  <si>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</si>
  <si>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</si>
  <si>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</si>
  <si>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</si>
  <si>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</si>
  <si>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</si>
  <si>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</si>
  <si>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</si>
  <si>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</si>
  <si>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</si>
  <si>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</si>
  <si>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</si>
  <si>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</si>
  <si>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</si>
  <si>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</si>
  <si>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</si>
  <si>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</si>
  <si>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</si>
  <si>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</si>
  <si>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</si>
  <si>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</si>
  <si>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</si>
  <si>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</si>
  <si>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</si>
  <si>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</si>
  <si>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</si>
  <si>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</si>
  <si>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</si>
  <si>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</si>
  <si>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</si>
  <si>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</si>
  <si>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</si>
  <si>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</si>
  <si>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</si>
  <si>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</si>
  <si>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</si>
  <si>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</si>
  <si>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</si>
  <si>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</si>
  <si>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</si>
  <si>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</si>
  <si>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</si>
  <si>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</si>
  <si>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</si>
  <si>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</si>
  <si>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</si>
  <si>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</si>
  <si>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</si>
  <si>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</si>
  <si>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</si>
  <si>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</si>
  <si>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</si>
  <si>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</si>
  <si>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</si>
  <si>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</si>
  <si>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</si>
  <si>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</si>
  <si>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</si>
  <si>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</si>
  <si>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</si>
  <si>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</si>
  <si>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</si>
  <si>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</si>
  <si>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</si>
  <si>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</si>
  <si>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</si>
  <si>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</si>
  <si>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</si>
  <si>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</si>
  <si>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</si>
  <si>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</si>
  <si>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</si>
  <si>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</si>
  <si>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</si>
  <si>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</si>
  <si>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</si>
  <si>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</si>
  <si>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</si>
  <si>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</si>
  <si>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</si>
  <si>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</si>
  <si>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</si>
  <si>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</si>
  <si>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</si>
  <si>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</si>
  <si>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</si>
  <si>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</si>
  <si>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</si>
  <si>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</si>
  <si>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</si>
  <si>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</si>
  <si>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</si>
  <si>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</si>
  <si>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</si>
  <si>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</si>
  <si>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</si>
  <si>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</si>
  <si>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</si>
  <si>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</si>
  <si>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</si>
  <si>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</si>
  <si>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</si>
  <si>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</si>
  <si>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</si>
  <si>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</si>
  <si>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</si>
  <si>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</si>
  <si>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</si>
  <si>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</si>
  <si>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</si>
  <si>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</si>
  <si>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</si>
  <si>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</si>
  <si>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</si>
  <si>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</si>
  <si>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</si>
  <si>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</si>
  <si>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</si>
  <si>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</si>
  <si>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</si>
  <si>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</si>
  <si>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</si>
  <si>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</si>
  <si>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</si>
  <si>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</si>
  <si>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</si>
  <si>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</si>
  <si>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</si>
  <si>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</si>
  <si>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</si>
  <si>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</si>
  <si>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</si>
  <si>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</si>
  <si>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</si>
  <si>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</si>
  <si>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</si>
  <si>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</si>
  <si>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</si>
  <si>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</si>
  <si>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</si>
  <si>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</si>
  <si>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</si>
  <si>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</si>
  <si>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</si>
  <si>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</si>
  <si>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</si>
  <si>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</si>
  <si>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</si>
  <si>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</si>
  <si>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</si>
  <si>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</si>
  <si>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</si>
  <si>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</si>
  <si>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</si>
  <si>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</si>
  <si>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</si>
  <si>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</si>
  <si>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</si>
  <si>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</si>
  <si>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</si>
  <si>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</si>
  <si>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</si>
  <si>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</si>
  <si>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</si>
  <si>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</si>
  <si>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</si>
  <si>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</si>
  <si>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</si>
  <si>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</si>
  <si>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</si>
  <si>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</si>
  <si>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</si>
  <si>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</si>
  <si>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</si>
  <si>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</si>
  <si>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</si>
  <si>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</si>
  <si>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</si>
  <si>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</si>
  <si>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</si>
  <si>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</si>
  <si>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</si>
  <si>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</si>
  <si>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</si>
  <si>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</si>
  <si>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</si>
  <si>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</si>
  <si>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</si>
  <si>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</si>
  <si>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</si>
  <si>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</si>
  <si>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</si>
  <si>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</si>
  <si>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</si>
  <si>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</si>
  <si>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</si>
  <si>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</si>
  <si>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</si>
  <si>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</si>
  <si>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</si>
  <si>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</si>
  <si>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</si>
  <si>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</si>
  <si>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</si>
  <si>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</si>
  <si>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</si>
  <si>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</si>
  <si>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</si>
  <si>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</si>
  <si>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</si>
  <si>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</si>
  <si>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</si>
  <si>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</si>
  <si>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</si>
  <si>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</si>
  <si>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</si>
  <si>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</si>
  <si>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</si>
  <si>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</si>
  <si>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</si>
  <si>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</si>
  <si>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</si>
  <si>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</si>
  <si>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</si>
  <si>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</si>
  <si>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</si>
  <si>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</si>
  <si>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</si>
  <si>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</si>
  <si>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</si>
  <si>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</si>
  <si>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</si>
  <si>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</si>
  <si>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</si>
  <si>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</si>
  <si>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</si>
  <si>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</si>
  <si>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</si>
  <si>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</si>
  <si>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</si>
  <si>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</si>
  <si>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</si>
  <si>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</si>
  <si>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</si>
  <si>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</si>
  <si>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</si>
  <si>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</si>
  <si>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</si>
  <si>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</si>
  <si>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</si>
  <si>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</si>
  <si>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</si>
  <si>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</si>
  <si>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</si>
  <si>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</si>
  <si>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</si>
  <si>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</si>
  <si>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</si>
  <si>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</si>
  <si>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</si>
  <si>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</si>
  <si>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</si>
  <si>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</si>
  <si>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</si>
  <si>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</si>
  <si>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</si>
  <si>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</si>
  <si>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</si>
  <si>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</si>
  <si>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</si>
  <si>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</si>
  <si>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</si>
  <si>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</si>
  <si>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</si>
  <si>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</si>
  <si>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</si>
  <si>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</si>
  <si>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</si>
  <si>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</si>
  <si>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</si>
  <si>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</si>
  <si>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</si>
  <si>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</si>
  <si>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</si>
  <si>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</si>
  <si>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</si>
  <si>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</si>
  <si>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</si>
  <si>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</si>
  <si>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</si>
  <si>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</si>
  <si>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</si>
  <si>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</si>
  <si>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</si>
  <si>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</si>
  <si>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</si>
  <si>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</si>
  <si>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</si>
  <si>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</si>
  <si>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</si>
  <si>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</si>
  <si>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</si>
  <si>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</si>
  <si>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</si>
  <si>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</si>
  <si>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</si>
  <si>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</si>
  <si>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</si>
  <si>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</si>
  <si>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</si>
  <si>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</si>
  <si>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</si>
  <si>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</si>
  <si>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</si>
  <si>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</si>
  <si>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</si>
  <si>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</si>
  <si>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</si>
  <si>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</si>
  <si>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</si>
  <si>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</si>
  <si>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</si>
  <si>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</si>
  <si>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</si>
  <si>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</si>
  <si>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</si>
  <si>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</si>
  <si>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</si>
  <si>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</si>
  <si>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</si>
  <si>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</si>
  <si>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</si>
  <si>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</si>
  <si>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</si>
  <si>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</si>
  <si>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</si>
  <si>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</si>
  <si>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</si>
  <si>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</si>
  <si>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</si>
  <si>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</si>
  <si>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</si>
  <si>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</si>
  <si>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</si>
  <si>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</si>
  <si>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</si>
  <si>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</si>
  <si>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</si>
  <si>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</si>
  <si>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</si>
  <si>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</si>
  <si>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</si>
  <si>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</si>
  <si>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</si>
  <si>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</si>
  <si>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</si>
  <si>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</si>
  <si>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</si>
  <si>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</si>
  <si>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</si>
  <si>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</si>
  <si>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</si>
  <si>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</si>
  <si>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</si>
  <si>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</si>
  <si>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</si>
  <si>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</si>
  <si>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</si>
  <si>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</si>
  <si>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</si>
  <si>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</si>
  <si>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</si>
  <si>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</si>
  <si>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</si>
  <si>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</si>
  <si>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</si>
  <si>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</si>
  <si>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</si>
  <si>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</si>
  <si>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</si>
  <si>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</si>
  <si>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</si>
  <si>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</si>
  <si>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</si>
  <si>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</si>
  <si>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</si>
  <si>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</si>
  <si>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</si>
  <si>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</si>
  <si>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</si>
  <si>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</si>
  <si>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</si>
  <si>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</si>
  <si>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</si>
  <si>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</si>
  <si>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</si>
  <si>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</si>
  <si>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</si>
  <si>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</si>
  <si>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</si>
  <si>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</si>
  <si>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</si>
  <si>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</si>
  <si>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</si>
  <si>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</si>
  <si>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</si>
  <si>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</si>
  <si>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</si>
  <si>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</si>
  <si>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</si>
  <si>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</si>
  <si>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</si>
  <si>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</si>
  <si>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</si>
  <si>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</si>
  <si>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</si>
  <si>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</si>
  <si>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</si>
  <si>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</si>
  <si>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</si>
  <si>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</si>
  <si>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</si>
  <si>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</si>
  <si>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</si>
  <si>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</si>
  <si>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</si>
  <si>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</si>
  <si>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</si>
  <si>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</si>
  <si>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</si>
  <si>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</si>
  <si>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</si>
  <si>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</si>
  <si>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</si>
  <si>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</si>
  <si>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</si>
  <si>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</si>
  <si>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</si>
  <si>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</si>
  <si>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</si>
  <si>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</si>
  <si>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</si>
  <si>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</si>
  <si>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</si>
  <si>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</si>
  <si>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</si>
  <si>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</si>
  <si>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</si>
  <si>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</si>
  <si>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</si>
  <si>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</si>
  <si>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</si>
  <si>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</si>
  <si>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</si>
  <si>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</si>
  <si>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</si>
  <si>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</si>
  <si>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</si>
  <si>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</si>
  <si>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</si>
  <si>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</si>
  <si>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</si>
  <si>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</si>
  <si>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</si>
  <si>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</si>
  <si>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</si>
  <si>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</si>
  <si>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</si>
  <si>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</si>
  <si>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</si>
  <si>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</si>
  <si>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</si>
  <si>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</si>
  <si>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</si>
  <si>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</si>
  <si>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</si>
  <si>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</si>
  <si>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</si>
  <si>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</si>
  <si>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</si>
  <si>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</si>
  <si>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</si>
  <si>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</si>
  <si>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</si>
  <si>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</si>
  <si>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</si>
  <si>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</si>
  <si>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</si>
  <si>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</si>
  <si>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</si>
  <si>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</si>
  <si>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</si>
  <si>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</si>
  <si>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</si>
  <si>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</si>
  <si>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</si>
  <si>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</si>
  <si>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</si>
  <si>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</si>
  <si>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</si>
  <si>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</si>
  <si>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</si>
  <si>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</si>
  <si>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</si>
  <si>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</si>
  <si>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</si>
  <si>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</si>
  <si>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</si>
  <si>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</si>
  <si>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</si>
  <si>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</si>
  <si>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</si>
  <si>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</si>
  <si>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</si>
  <si>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</si>
  <si>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</si>
  <si>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</si>
  <si>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</si>
  <si>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</si>
  <si>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</si>
  <si>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</si>
  <si>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</si>
  <si>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</si>
  <si>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</si>
  <si>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</si>
  <si>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</si>
  <si>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</si>
  <si>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</si>
  <si>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</si>
  <si>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</si>
  <si>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</si>
  <si>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</si>
  <si>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</si>
  <si>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</si>
  <si>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</si>
  <si>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</si>
  <si>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</si>
  <si>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</si>
  <si>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</si>
  <si>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</si>
  <si>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</si>
  <si>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</si>
  <si>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</si>
  <si>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</si>
  <si>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</si>
  <si>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</si>
  <si>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</si>
  <si>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</si>
  <si>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</si>
  <si>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</si>
  <si>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</si>
  <si>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</si>
  <si>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</si>
  <si>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</si>
  <si>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</si>
  <si>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</si>
  <si>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</si>
  <si>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</si>
  <si>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</si>
  <si>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</si>
  <si>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</si>
  <si>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</si>
  <si>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</si>
  <si>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</si>
  <si>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</si>
  <si>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</si>
  <si>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</si>
  <si>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</si>
  <si>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</si>
  <si>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</si>
  <si>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</si>
  <si>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</si>
  <si>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</si>
  <si>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</si>
  <si>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</si>
  <si>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</si>
  <si>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</si>
  <si>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</si>
  <si>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</si>
  <si>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</si>
  <si>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</si>
  <si>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</si>
  <si>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</si>
  <si>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</si>
  <si>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</si>
  <si>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</si>
  <si>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</si>
  <si>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</si>
  <si>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</si>
  <si>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</si>
  <si>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</si>
  <si>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</si>
  <si>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</si>
  <si>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</si>
  <si>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</si>
  <si>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</si>
  <si>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</si>
  <si>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</si>
  <si>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</si>
  <si>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</si>
  <si>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</si>
  <si>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</si>
  <si>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</si>
  <si>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</si>
  <si>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</si>
  <si>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</si>
  <si>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</si>
  <si>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</si>
  <si>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</si>
  <si>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</si>
  <si>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</si>
  <si>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</si>
  <si>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</si>
  <si>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</si>
  <si>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</si>
  <si>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</si>
  <si>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</si>
  <si>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</si>
  <si>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</si>
  <si>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</si>
  <si>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</si>
  <si>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</si>
  <si>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</si>
  <si>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</si>
  <si>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</si>
  <si>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</si>
  <si>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</si>
  <si>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</si>
  <si>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</si>
  <si>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</si>
  <si>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</si>
  <si>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</si>
  <si>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</si>
  <si>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</si>
  <si>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</si>
  <si>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</si>
  <si>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</si>
  <si>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</si>
  <si>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</si>
  <si>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</si>
  <si>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</si>
  <si>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</si>
  <si>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</si>
  <si>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</si>
  <si>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</si>
  <si>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</si>
  <si>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</si>
  <si>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</si>
  <si>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</si>
  <si>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</si>
  <si>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</si>
  <si>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</si>
  <si>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</si>
  <si>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</si>
  <si>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</si>
  <si>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</si>
  <si>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</si>
  <si>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</si>
  <si>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</si>
  <si>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</si>
  <si>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</si>
  <si>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</si>
  <si>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</si>
  <si>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</si>
  <si>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</si>
  <si>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</si>
  <si>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</si>
  <si>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</si>
  <si>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</si>
  <si>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</si>
  <si>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</si>
  <si>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</si>
  <si>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</si>
  <si>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</si>
  <si>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</si>
  <si>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</si>
  <si>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</si>
  <si>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</si>
  <si>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</si>
  <si>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</si>
  <si>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</si>
  <si>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</si>
  <si>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</si>
  <si>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</si>
  <si>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</si>
  <si>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</si>
  <si>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</si>
  <si>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</si>
  <si>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</si>
  <si>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</si>
  <si>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</si>
  <si>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</si>
  <si>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</si>
  <si>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</si>
  <si>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</si>
  <si>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</si>
  <si>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</si>
  <si>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</si>
  <si>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</si>
  <si>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</si>
  <si>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</si>
  <si>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</si>
  <si>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</si>
  <si>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</si>
  <si>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</si>
  <si>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</si>
  <si>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</si>
  <si>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</si>
  <si>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</si>
  <si>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</si>
  <si>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</si>
  <si>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</si>
  <si>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</si>
  <si>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</si>
  <si>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</si>
  <si>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</si>
  <si>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</si>
  <si>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</si>
  <si>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</si>
  <si>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</si>
  <si>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</si>
  <si>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</si>
  <si>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</si>
  <si>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</si>
  <si>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</si>
  <si>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</si>
  <si>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</si>
  <si>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</si>
  <si>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</si>
  <si>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</si>
  <si>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</si>
  <si>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</si>
  <si>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</si>
  <si>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</si>
  <si>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</si>
  <si>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</si>
  <si>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</si>
  <si>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</si>
  <si>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</si>
  <si>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</si>
  <si>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</si>
  <si>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</si>
  <si>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</si>
  <si>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</si>
  <si>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</si>
  <si>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</si>
  <si>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</si>
  <si>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</si>
  <si>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</si>
  <si>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</si>
  <si>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</si>
  <si>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</si>
  <si>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</si>
  <si>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</si>
  <si>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</si>
  <si>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</si>
  <si>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</si>
  <si>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</si>
  <si>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</si>
  <si>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</si>
  <si>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</si>
  <si>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</si>
  <si>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</si>
  <si>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</si>
  <si>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</si>
  <si>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</si>
  <si>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</si>
  <si>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</si>
  <si>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</si>
  <si>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</si>
  <si>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</si>
  <si>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</si>
  <si>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</si>
  <si>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</si>
  <si>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</si>
  <si>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</si>
  <si>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</si>
  <si>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</si>
  <si>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</si>
  <si>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</si>
  <si>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</si>
  <si>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</si>
  <si>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</si>
  <si>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</si>
  <si>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</si>
  <si>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</si>
  <si>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</si>
  <si>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</si>
  <si>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</si>
  <si>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</si>
  <si>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</si>
  <si>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</si>
  <si>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</si>
  <si>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</si>
  <si>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</si>
  <si>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</si>
  <si>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</si>
  <si>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</si>
  <si>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</si>
  <si>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</si>
  <si>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</si>
  <si>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</si>
  <si>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</si>
  <si>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</si>
  <si>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</si>
  <si>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</si>
  <si>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</si>
  <si>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</si>
  <si>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</si>
  <si>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</si>
  <si>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</si>
  <si>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</si>
  <si>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</si>
  <si>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</si>
  <si>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</si>
  <si>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</si>
  <si>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</si>
  <si>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</si>
  <si>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</si>
  <si>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</si>
  <si>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</si>
  <si>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</si>
  <si>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</si>
  <si>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</si>
  <si>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</si>
  <si>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</si>
  <si>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</si>
  <si>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</si>
  <si>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</si>
  <si>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</si>
  <si>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</si>
  <si>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</si>
  <si>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</si>
  <si>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</si>
  <si>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</si>
  <si>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</si>
  <si>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</si>
  <si>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</si>
  <si>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</si>
  <si>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</si>
  <si>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</si>
  <si>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</si>
  <si>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</si>
  <si>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</si>
  <si>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</si>
  <si>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</si>
  <si>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</si>
  <si>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</si>
  <si>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</si>
  <si>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</si>
  <si>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</si>
  <si>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</si>
  <si>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</si>
  <si>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</si>
  <si>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</si>
  <si>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</si>
  <si>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</si>
  <si>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</si>
  <si>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</si>
  <si>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</si>
  <si>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</si>
  <si>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</si>
  <si>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</si>
  <si>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</si>
  <si>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</si>
  <si>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</si>
  <si>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</si>
  <si>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</si>
  <si>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</si>
  <si>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</si>
  <si>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</si>
  <si>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</si>
  <si>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</si>
  <si>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</si>
  <si>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</si>
  <si>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</si>
  <si>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</si>
  <si>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</si>
  <si>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</si>
  <si>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</si>
  <si>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</si>
  <si>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</si>
  <si>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</si>
  <si>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</si>
  <si>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</si>
  <si>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</si>
  <si>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</si>
  <si>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</si>
  <si>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</si>
  <si>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</si>
  <si>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</si>
  <si>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</si>
  <si>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</si>
  <si>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</si>
  <si>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</si>
  <si>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</si>
  <si>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</si>
  <si>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</si>
  <si>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</si>
  <si>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</si>
  <si>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</si>
  <si>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</si>
  <si>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</si>
  <si>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</si>
  <si>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</si>
  <si>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</si>
  <si>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</si>
  <si>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</si>
  <si>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</si>
  <si>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</si>
  <si>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</si>
  <si>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</si>
  <si>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</si>
  <si>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</si>
  <si>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</si>
  <si>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</si>
  <si>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</si>
  <si>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</si>
  <si>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</si>
  <si>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</si>
  <si>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</si>
  <si>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</si>
  <si>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</si>
  <si>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</si>
  <si>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</si>
  <si>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</si>
  <si>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</si>
  <si>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</si>
  <si>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</si>
  <si>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</si>
  <si>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</si>
  <si>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</si>
  <si>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</si>
  <si>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</si>
  <si>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</si>
  <si>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</si>
  <si>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</si>
  <si>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</si>
  <si>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</si>
  <si>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</si>
  <si>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</si>
  <si>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</si>
  <si>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</si>
  <si>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</si>
  <si>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</si>
  <si>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</si>
  <si>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</si>
  <si>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</si>
  <si>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</si>
  <si>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</si>
  <si>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</si>
  <si>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</si>
  <si>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</si>
  <si>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</si>
  <si>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</si>
  <si>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</si>
  <si>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</si>
  <si>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</si>
  <si>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</si>
  <si>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</si>
  <si>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</si>
  <si>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</si>
  <si>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</si>
  <si>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</si>
  <si>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</si>
  <si>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</si>
  <si>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</si>
  <si>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</si>
  <si>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</si>
  <si>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</si>
  <si>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</si>
  <si>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</si>
  <si>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</si>
  <si>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</si>
  <si>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</si>
  <si>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</si>
  <si>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</si>
  <si>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</si>
  <si>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</si>
  <si>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</si>
  <si>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</si>
  <si>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</si>
  <si>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</si>
  <si>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</si>
  <si>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</si>
  <si>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</si>
  <si>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</si>
  <si>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</si>
  <si>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</si>
  <si>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</si>
  <si>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</si>
  <si>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</si>
  <si>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</si>
  <si>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</si>
  <si>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</si>
  <si>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</si>
  <si>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</si>
  <si>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</si>
  <si>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</si>
  <si>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</si>
  <si>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</si>
  <si>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</si>
  <si>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</si>
  <si>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</si>
  <si>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</si>
  <si>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</si>
  <si>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</si>
  <si>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</si>
  <si>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</si>
  <si>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</si>
  <si>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</si>
  <si>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</si>
  <si>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</si>
  <si>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</si>
  <si>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</si>
  <si>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</si>
  <si>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</si>
  <si>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</si>
  <si>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</si>
  <si>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</si>
  <si>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</si>
  <si>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</si>
  <si>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</si>
  <si>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</si>
  <si>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</si>
  <si>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</si>
  <si>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</si>
  <si>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</si>
  <si>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</si>
  <si>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</si>
  <si>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</si>
  <si>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</si>
  <si>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</si>
  <si>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</si>
  <si>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</si>
  <si>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</si>
  <si>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</si>
  <si>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</si>
  <si>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</si>
  <si>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</si>
  <si>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</si>
  <si>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</si>
  <si>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</si>
  <si>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</si>
  <si>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</si>
  <si>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</si>
  <si>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</si>
  <si>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</si>
  <si>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</si>
  <si>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</si>
  <si>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</si>
  <si>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</si>
  <si>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</si>
  <si>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</si>
  <si>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</si>
  <si>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</si>
  <si>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</si>
  <si>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</si>
  <si>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</si>
  <si>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</si>
  <si>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</si>
  <si>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</si>
  <si>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</si>
  <si>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</si>
  <si>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</si>
  <si>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</si>
  <si>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</si>
  <si>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</si>
  <si>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</si>
  <si>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</si>
  <si>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</si>
  <si>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</si>
  <si>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</si>
  <si>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</si>
  <si>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</si>
  <si>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</si>
  <si>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</si>
  <si>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</si>
  <si>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</si>
  <si>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</si>
  <si>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</si>
  <si>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</si>
  <si>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</si>
  <si>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</si>
  <si>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</si>
  <si>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</si>
  <si>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</si>
  <si>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</si>
  <si>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</si>
  <si>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</si>
  <si>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</si>
  <si>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</si>
  <si>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</si>
  <si>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</si>
  <si>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</si>
  <si>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</si>
  <si>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</si>
  <si>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</si>
  <si>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</si>
  <si>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</si>
  <si>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</si>
  <si>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</si>
  <si>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</si>
  <si>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</si>
  <si>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</si>
  <si>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</si>
  <si>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</si>
  <si>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</si>
  <si>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</si>
  <si>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</si>
  <si>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</si>
  <si>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</si>
  <si>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</si>
  <si>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</si>
  <si>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</si>
  <si>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</si>
  <si>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</si>
  <si>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</si>
  <si>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</si>
  <si>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</si>
  <si>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</si>
  <si>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</si>
  <si>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</si>
  <si>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</si>
  <si>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</si>
  <si>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</si>
  <si>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</si>
  <si>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</si>
  <si>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</si>
  <si>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</si>
  <si>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</si>
  <si>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</si>
  <si>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</si>
  <si>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</si>
  <si>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</si>
  <si>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</si>
  <si>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</si>
  <si>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</si>
  <si>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</si>
  <si>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</si>
  <si>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</si>
  <si>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</si>
  <si>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</si>
  <si>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</si>
  <si>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</si>
  <si>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</si>
  <si>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</si>
  <si>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</si>
  <si>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</si>
  <si>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</si>
  <si>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</si>
  <si>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</si>
  <si>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</si>
  <si>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</si>
  <si>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</si>
  <si>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</si>
  <si>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</si>
  <si>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</si>
  <si>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</si>
  <si>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</si>
  <si>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</si>
  <si>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</si>
  <si>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</si>
  <si>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</si>
  <si>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</si>
  <si>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</si>
  <si>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</si>
  <si>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</si>
  <si>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</si>
  <si>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</si>
  <si>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</si>
  <si>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</si>
  <si>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</si>
  <si>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</si>
  <si>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</si>
  <si>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</si>
  <si>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</si>
  <si>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</si>
  <si>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</si>
  <si>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</si>
  <si>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</si>
  <si>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</si>
  <si>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</si>
  <si>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</si>
  <si>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</si>
  <si>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</si>
  <si>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</si>
  <si>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</si>
  <si>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</si>
  <si>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</si>
  <si>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</si>
  <si>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</si>
  <si>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</si>
  <si>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</si>
  <si>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</si>
  <si>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</si>
  <si>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</si>
  <si>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</si>
  <si>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</si>
  <si>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</si>
  <si>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</si>
  <si>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</si>
  <si>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</si>
  <si>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</si>
  <si>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</si>
  <si>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</si>
  <si>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</si>
  <si>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</si>
  <si>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</si>
  <si>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</si>
  <si>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</si>
  <si>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</si>
  <si>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</si>
  <si>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</si>
  <si>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</si>
  <si>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</si>
  <si>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</si>
  <si>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</si>
  <si>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</si>
  <si>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</si>
  <si>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</si>
  <si>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</si>
  <si>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</si>
  <si>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</si>
  <si>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</si>
  <si>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</si>
  <si>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</si>
  <si>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</si>
  <si>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</si>
  <si>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</si>
  <si>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</si>
  <si>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</si>
  <si>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</si>
  <si>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</si>
  <si>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</si>
  <si>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</si>
  <si>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</si>
  <si>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</si>
  <si>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</si>
  <si>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</si>
  <si>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</si>
  <si>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</si>
  <si>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</si>
  <si>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</si>
  <si>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</si>
  <si>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</si>
  <si>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</si>
  <si>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</si>
  <si>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</si>
  <si>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</si>
  <si>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</si>
  <si>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</si>
  <si>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</si>
  <si>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</si>
  <si>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</si>
  <si>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</si>
  <si>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</si>
  <si>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</si>
  <si>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</si>
  <si>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</si>
  <si>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</si>
  <si>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</si>
  <si>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</si>
  <si>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</si>
  <si>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</si>
  <si>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</si>
  <si>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</si>
  <si>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</si>
  <si>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</si>
  <si>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</si>
  <si>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</si>
  <si>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</si>
  <si>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</si>
  <si>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</si>
  <si>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</si>
  <si>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</si>
  <si>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</si>
  <si>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</si>
  <si>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</si>
  <si>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</si>
  <si>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</si>
  <si>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</si>
  <si>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</si>
  <si>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</si>
  <si>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</si>
  <si>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</si>
  <si>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</si>
  <si>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</si>
  <si>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</si>
  <si>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</si>
  <si>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</si>
  <si>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</si>
  <si>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</si>
  <si>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</si>
  <si>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</si>
  <si>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</si>
  <si>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</si>
  <si>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</si>
  <si>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</si>
  <si>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</si>
  <si>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</si>
  <si>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</si>
  <si>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</si>
  <si>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</si>
  <si>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</si>
  <si>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</si>
  <si>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</si>
  <si>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</si>
  <si>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</si>
  <si>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</si>
  <si>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</si>
  <si>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</si>
  <si>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</si>
  <si>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</si>
  <si>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</si>
  <si>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</si>
  <si>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</si>
  <si>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</si>
  <si>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</si>
  <si>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</si>
  <si>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</si>
  <si>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</si>
  <si>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</si>
  <si>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</si>
  <si>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</si>
  <si>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</si>
  <si>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</si>
  <si>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</si>
  <si>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</si>
  <si>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</si>
  <si>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</si>
  <si>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</si>
  <si>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</si>
  <si>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</si>
  <si>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</si>
  <si>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</si>
  <si>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</si>
  <si>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</si>
  <si>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</si>
  <si>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</si>
  <si>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</si>
  <si>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</si>
  <si>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</si>
  <si>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</si>
  <si>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</si>
  <si>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</si>
  <si>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</si>
  <si>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</si>
  <si>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</si>
  <si>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</si>
  <si>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</si>
  <si>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</si>
  <si>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</si>
  <si>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</si>
  <si>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</si>
  <si>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</si>
  <si>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</si>
  <si>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</si>
  <si>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</si>
  <si>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</si>
  <si>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</si>
  <si>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</si>
  <si>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</si>
  <si>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</si>
  <si>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</si>
  <si>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</si>
  <si>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</si>
  <si>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</si>
  <si>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</si>
  <si>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</si>
  <si>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</si>
  <si>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</si>
  <si>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</si>
  <si>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</si>
  <si>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</si>
  <si>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</si>
  <si>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</si>
  <si>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</si>
  <si>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</si>
  <si>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</si>
  <si>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</si>
  <si>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</si>
  <si>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</si>
  <si>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</si>
  <si>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</si>
  <si>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</si>
  <si>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</si>
  <si>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</si>
  <si>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</si>
  <si>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</si>
  <si>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</si>
  <si>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</si>
  <si>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</si>
  <si>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</si>
  <si>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</si>
  <si>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</si>
  <si>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</si>
  <si>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</si>
  <si>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</si>
  <si>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</si>
  <si>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</si>
  <si>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</si>
  <si>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</si>
  <si>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</si>
  <si>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</si>
  <si>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</si>
  <si>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</si>
  <si>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</si>
  <si>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</si>
  <si>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</si>
  <si>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</si>
  <si>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</si>
  <si>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</si>
  <si>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</si>
  <si>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</si>
  <si>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</si>
  <si>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</si>
  <si>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</si>
  <si>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</si>
  <si>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</si>
  <si>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</si>
  <si>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</si>
  <si>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</si>
  <si>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</si>
  <si>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</si>
  <si>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</si>
  <si>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</si>
  <si>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</si>
  <si>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</si>
  <si>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</si>
  <si>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</si>
  <si>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</si>
  <si>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</si>
  <si>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</si>
  <si>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</si>
  <si>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</si>
  <si>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</si>
  <si>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</si>
  <si>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</si>
  <si>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</si>
  <si>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</si>
  <si>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</si>
  <si>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</si>
  <si>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</si>
  <si>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</si>
  <si>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</si>
  <si>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</si>
  <si>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</si>
  <si>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</si>
  <si>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</si>
  <si>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</si>
  <si>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</si>
  <si>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</si>
  <si>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</si>
  <si>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</si>
  <si>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</si>
  <si>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</si>
  <si>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</si>
  <si>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</si>
  <si>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</si>
  <si>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</si>
  <si>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</si>
  <si>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</si>
  <si>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</si>
  <si>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</si>
  <si>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</si>
  <si>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</si>
  <si>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</si>
  <si>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</si>
  <si>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</si>
  <si>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</si>
  <si>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</si>
  <si>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</si>
  <si>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</si>
  <si>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</si>
  <si>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</si>
  <si>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</si>
  <si>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</si>
  <si>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</si>
  <si>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</si>
  <si>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</si>
  <si>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</si>
  <si>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</si>
  <si>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</si>
  <si>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</si>
  <si>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</si>
  <si>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</si>
  <si>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</si>
  <si>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</si>
  <si>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</si>
  <si>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</si>
  <si>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</si>
  <si>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</si>
  <si>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</si>
  <si>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</si>
  <si>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</si>
  <si>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</si>
  <si>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</si>
  <si>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</si>
  <si>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</si>
  <si>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</si>
  <si>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</si>
  <si>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</si>
  <si>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</si>
  <si>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</si>
  <si>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</si>
  <si>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</si>
  <si>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</si>
  <si>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</si>
  <si>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</si>
  <si>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</si>
  <si>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</si>
  <si>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</si>
  <si>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</si>
  <si>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</si>
  <si>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</si>
  <si>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</si>
  <si>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</si>
  <si>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</si>
  <si>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</si>
  <si>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</si>
  <si>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</si>
  <si>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</si>
  <si>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</si>
  <si>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</si>
  <si>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</si>
  <si>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</si>
  <si>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</si>
  <si>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</si>
  <si>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</si>
  <si>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</si>
  <si>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</si>
  <si>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</si>
  <si>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</si>
  <si>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</si>
  <si>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</si>
  <si>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</si>
  <si>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</si>
  <si>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</si>
  <si>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</si>
  <si>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</si>
  <si>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</si>
  <si>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</si>
  <si>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</si>
  <si>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</si>
  <si>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</si>
  <si>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</si>
  <si>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</si>
  <si>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</si>
  <si>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</si>
  <si>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</si>
  <si>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</si>
  <si>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</si>
  <si>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</si>
  <si>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</si>
  <si>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</si>
  <si>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</si>
  <si>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</si>
  <si>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</si>
  <si>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</si>
  <si>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</si>
  <si>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</si>
  <si>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</si>
  <si>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</si>
  <si>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</si>
  <si>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</si>
  <si>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</si>
  <si>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</si>
  <si>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</si>
  <si>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</si>
  <si>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</si>
  <si>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</si>
  <si>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</si>
  <si>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</si>
  <si>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</si>
  <si>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</si>
  <si>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</si>
  <si>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</si>
  <si>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</si>
  <si>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</si>
  <si>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</si>
  <si>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</si>
  <si>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</si>
  <si>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</si>
  <si>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</si>
  <si>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</si>
  <si>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</si>
  <si>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</si>
  <si>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</si>
  <si>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</si>
  <si>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</si>
  <si>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</si>
  <si>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</si>
  <si>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</si>
  <si>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</si>
  <si>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</si>
  <si>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</si>
  <si>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</si>
  <si>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</si>
  <si>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</si>
  <si>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</si>
  <si>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</si>
  <si>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</si>
  <si>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</si>
  <si>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</si>
  <si>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</si>
  <si>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</si>
  <si>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</si>
  <si>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</si>
  <si>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</si>
  <si>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</si>
  <si>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</si>
  <si>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</si>
  <si>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</si>
  <si>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</si>
  <si>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</si>
  <si>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</si>
  <si>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</si>
  <si>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</si>
  <si>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</si>
  <si>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</si>
  <si>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</si>
  <si>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</si>
  <si>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</si>
  <si>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</si>
  <si>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</si>
  <si>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</si>
  <si>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</si>
  <si>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</si>
  <si>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</si>
  <si>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</si>
  <si>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</si>
  <si>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</si>
  <si>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</si>
  <si>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</si>
  <si>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</si>
  <si>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</si>
  <si>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</si>
  <si>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</si>
  <si>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</si>
  <si>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</si>
  <si>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</si>
  <si>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</si>
  <si>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</si>
  <si>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</si>
  <si>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</si>
  <si>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</si>
  <si>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</si>
  <si>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</si>
  <si>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</si>
  <si>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</si>
  <si>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</si>
  <si>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</si>
  <si>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</si>
  <si>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</si>
  <si>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</si>
  <si>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</si>
  <si>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</si>
  <si>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</si>
  <si>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</si>
  <si>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</si>
  <si>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</si>
  <si>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</si>
  <si>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</si>
  <si>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</si>
  <si>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</si>
  <si>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</si>
  <si>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</si>
  <si>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</si>
  <si>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</si>
  <si>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</si>
  <si>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</si>
  <si>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</si>
  <si>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</si>
  <si>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</si>
  <si>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</si>
  <si>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</si>
  <si>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</si>
  <si>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</si>
  <si>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</si>
  <si>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</si>
  <si>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</si>
  <si>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</si>
  <si>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</si>
  <si>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</si>
  <si>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</si>
  <si>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</si>
  <si>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</si>
  <si>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</si>
  <si>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</si>
  <si>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</si>
  <si>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</si>
  <si>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</si>
  <si>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</si>
  <si>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</si>
  <si>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</si>
  <si>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</si>
  <si>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</si>
  <si>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</si>
  <si>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</si>
  <si>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</si>
  <si>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</si>
  <si>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</si>
  <si>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</si>
  <si>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</si>
  <si>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</si>
  <si>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</si>
  <si>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</si>
  <si>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</si>
  <si>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</si>
  <si>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</si>
  <si>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</si>
  <si>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</si>
  <si>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</si>
  <si>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</si>
  <si>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</si>
  <si>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</si>
  <si>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</si>
  <si>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</si>
  <si>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</si>
  <si>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</si>
  <si>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</si>
  <si>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</si>
  <si>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</si>
  <si>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</si>
  <si>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</si>
  <si>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</si>
  <si>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</si>
  <si>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</si>
  <si>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</si>
  <si>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</si>
  <si>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</si>
  <si>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</si>
  <si>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</si>
  <si>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</si>
  <si>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</si>
  <si>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</si>
  <si>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</si>
  <si>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</si>
  <si>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</si>
  <si>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</si>
  <si>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</si>
  <si>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</si>
  <si>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</si>
  <si>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</si>
  <si>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</si>
  <si>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</si>
  <si>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</si>
  <si>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</si>
  <si>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</si>
  <si>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</si>
  <si>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</si>
  <si>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</si>
  <si>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</si>
  <si>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</si>
  <si>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</si>
  <si>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</si>
  <si>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</si>
  <si>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</si>
  <si>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</si>
  <si>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</si>
  <si>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</si>
  <si>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</si>
  <si>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</si>
  <si>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</si>
  <si>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</si>
  <si>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</si>
  <si>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</si>
  <si>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</si>
  <si>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</si>
  <si>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</si>
  <si>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</si>
  <si>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</si>
  <si>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</si>
  <si>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</si>
  <si>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</si>
  <si>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</si>
  <si>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</si>
  <si>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</si>
  <si>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</si>
  <si>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</si>
  <si>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</si>
  <si>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</si>
  <si>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</si>
  <si>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</si>
  <si>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</si>
  <si>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</si>
  <si>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</si>
  <si>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</si>
  <si>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</si>
  <si>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</si>
  <si>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</si>
  <si>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</si>
  <si>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</si>
  <si>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</si>
  <si>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</si>
  <si>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</si>
  <si>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</si>
  <si>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</si>
  <si>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</si>
  <si>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</si>
  <si>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</si>
  <si>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</si>
  <si>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</si>
  <si>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</si>
  <si>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</si>
  <si>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</si>
  <si>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</si>
  <si>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</si>
  <si>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</si>
  <si>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</si>
  <si>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</si>
  <si>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</si>
  <si>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</si>
  <si>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</si>
  <si>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</si>
  <si>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</si>
  <si>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</si>
  <si>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</si>
  <si>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</si>
  <si>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</si>
  <si>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</si>
  <si>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</si>
  <si>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</si>
  <si>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</si>
  <si>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</si>
  <si>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</si>
  <si>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</si>
  <si>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</si>
  <si>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</si>
  <si>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</si>
  <si>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</si>
  <si>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</si>
  <si>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</si>
  <si>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</si>
  <si>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</si>
  <si>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</si>
  <si>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</si>
  <si>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</si>
  <si>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</si>
  <si>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</si>
  <si>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</si>
  <si>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</si>
  <si>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</si>
  <si>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</si>
  <si>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</si>
  <si>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</si>
  <si>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</si>
  <si>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</si>
  <si>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</si>
  <si>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</si>
  <si>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</si>
  <si>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</si>
  <si>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</si>
  <si>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</si>
  <si>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</si>
  <si>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</si>
  <si>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</si>
  <si>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</si>
  <si>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</si>
  <si>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</si>
  <si>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</si>
  <si>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</si>
  <si>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</si>
  <si>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</si>
  <si>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</si>
  <si>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</si>
  <si>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</si>
  <si>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</si>
  <si>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</si>
  <si>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</si>
  <si>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</si>
  <si>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</si>
  <si>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</si>
  <si>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</si>
  <si>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</si>
  <si>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</si>
  <si>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</si>
  <si>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</si>
  <si>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</si>
  <si>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</si>
  <si>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</si>
  <si>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</si>
  <si>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</si>
  <si>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</si>
  <si>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</si>
  <si>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</si>
  <si>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</si>
  <si>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</si>
  <si>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</si>
  <si>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</si>
  <si>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</si>
  <si>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</si>
  <si>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</si>
  <si>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</si>
  <si>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</si>
  <si>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</si>
  <si>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</si>
  <si>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</si>
  <si>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</si>
  <si>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</si>
  <si>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</si>
  <si>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</si>
  <si>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</si>
  <si>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</si>
  <si>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</si>
  <si>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</si>
  <si>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</si>
  <si>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</si>
  <si>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</si>
  <si>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</si>
  <si>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</si>
  <si>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</si>
  <si>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</si>
  <si>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</si>
  <si>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</si>
  <si>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</si>
  <si>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</si>
  <si>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</si>
  <si>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</si>
  <si>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</si>
  <si>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</si>
  <si>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</si>
  <si>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</si>
  <si>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</si>
  <si>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</si>
  <si>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</si>
  <si>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</si>
  <si>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</si>
  <si>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</si>
  <si>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</si>
  <si>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</si>
  <si>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</si>
  <si>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</si>
  <si>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</si>
  <si>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</si>
  <si>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</si>
  <si>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</si>
  <si>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</si>
  <si>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</si>
  <si>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</si>
  <si>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</si>
  <si>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</si>
  <si>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</si>
  <si>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</si>
  <si>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</si>
  <si>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</si>
  <si>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</si>
  <si>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</si>
  <si>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</si>
  <si>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</si>
  <si>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</si>
  <si>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</si>
  <si>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</si>
  <si>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</si>
  <si>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</si>
  <si>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</si>
  <si>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</si>
  <si>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</si>
  <si>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</si>
  <si>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</si>
  <si>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</si>
  <si>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</si>
  <si>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</si>
  <si>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</si>
  <si>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</si>
  <si>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</si>
  <si>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</si>
  <si>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</si>
  <si>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</si>
  <si>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</si>
  <si>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</si>
  <si>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</si>
  <si>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</si>
  <si>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</si>
  <si>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</si>
  <si>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</si>
  <si>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</si>
  <si>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</si>
  <si>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</si>
  <si>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</si>
  <si>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</si>
  <si>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</si>
  <si>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</si>
  <si>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</si>
  <si>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</si>
  <si>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</si>
  <si>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</si>
  <si>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</si>
  <si>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</si>
  <si>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</si>
  <si>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</si>
  <si>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</si>
  <si>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</si>
  <si>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</si>
  <si>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</si>
  <si>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</si>
  <si>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</si>
  <si>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</si>
  <si>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</si>
  <si>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</si>
  <si>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</si>
  <si>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</si>
  <si>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</si>
  <si>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</si>
  <si>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</si>
  <si>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</si>
  <si>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</si>
  <si>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</si>
  <si>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</si>
  <si>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</si>
  <si>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</si>
  <si>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</si>
  <si>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</si>
  <si>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</si>
  <si>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</si>
  <si>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</si>
  <si>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</si>
  <si>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</si>
  <si>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</si>
  <si>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</si>
  <si>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</si>
  <si>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</si>
  <si>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</si>
  <si>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</si>
  <si>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</si>
  <si>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</si>
  <si>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</si>
  <si>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</si>
  <si>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</si>
  <si>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</si>
  <si>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</si>
  <si>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</si>
  <si>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</si>
  <si>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</si>
  <si>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</si>
  <si>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</si>
  <si>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</si>
  <si>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</si>
  <si>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</si>
  <si>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</si>
  <si>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</si>
  <si>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</si>
  <si>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</si>
  <si>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</si>
  <si>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</si>
  <si>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</si>
  <si>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</si>
  <si>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</si>
  <si>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</si>
  <si>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</si>
  <si>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</si>
  <si>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</si>
  <si>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</si>
  <si>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</si>
  <si>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</si>
  <si>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</si>
  <si>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</si>
  <si>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</si>
  <si>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</si>
  <si>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</si>
  <si>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</si>
  <si>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</si>
  <si>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</si>
  <si>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</si>
  <si>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</si>
  <si>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</si>
  <si>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</si>
  <si>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</si>
  <si>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</si>
  <si>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</si>
  <si>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</si>
  <si>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</si>
  <si>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</si>
  <si>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</si>
  <si>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</si>
  <si>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</si>
  <si>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</si>
  <si>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</si>
  <si>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</si>
  <si>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</si>
  <si>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</si>
  <si>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</si>
  <si>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</si>
  <si>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</si>
  <si>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</si>
  <si>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</si>
  <si>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</si>
  <si>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</si>
  <si>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</si>
  <si>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</si>
  <si>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</si>
  <si>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</si>
  <si>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</si>
  <si>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</si>
  <si>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</si>
  <si>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</si>
  <si>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</si>
  <si>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</si>
  <si>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</si>
  <si>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</si>
  <si>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</si>
  <si>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</si>
  <si>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</si>
  <si>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</si>
  <si>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</si>
  <si>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</si>
  <si>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</si>
  <si>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</si>
  <si>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</si>
  <si>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</si>
  <si>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</si>
  <si>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</si>
  <si>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</si>
  <si>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</si>
  <si>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</si>
  <si>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</si>
  <si>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</si>
  <si>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</si>
  <si>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</si>
  <si>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</si>
  <si>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</si>
  <si>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</si>
  <si>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</si>
  <si>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</si>
  <si>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</si>
  <si>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</si>
  <si>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</si>
  <si>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</si>
  <si>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</si>
  <si>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</si>
  <si>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</si>
  <si>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</si>
  <si>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</si>
  <si>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</si>
  <si>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</si>
  <si>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</si>
  <si>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</si>
  <si>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</si>
  <si>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</si>
  <si>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</si>
  <si>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</si>
  <si>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</si>
  <si>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</si>
  <si>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</si>
  <si>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</si>
  <si>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</si>
  <si>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</si>
  <si>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</si>
  <si>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</si>
  <si>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</si>
  <si>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</si>
  <si>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</si>
  <si>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</si>
  <si>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</si>
  <si>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</si>
  <si>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</si>
  <si>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</si>
  <si>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</si>
  <si>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</si>
  <si>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</si>
  <si>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</si>
  <si>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</si>
  <si>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</si>
  <si>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</si>
  <si>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</si>
  <si>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</si>
  <si>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</si>
  <si>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</si>
  <si>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</si>
  <si>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</si>
  <si>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</si>
  <si>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</si>
  <si>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</si>
  <si>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</si>
  <si>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</si>
  <si>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</si>
  <si>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</si>
  <si>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</si>
  <si>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</si>
  <si>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</si>
  <si>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</si>
  <si>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</si>
  <si>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</si>
  <si>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</si>
  <si>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</si>
  <si>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</si>
  <si>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</si>
  <si>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</si>
  <si>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</si>
  <si>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</si>
  <si>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</si>
  <si>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</si>
  <si>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</si>
  <si>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</si>
  <si>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</si>
  <si>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</si>
  <si>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</si>
  <si>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</si>
  <si>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</si>
  <si>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</si>
  <si>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</si>
  <si>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</si>
  <si>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</si>
  <si>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</si>
  <si>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</si>
  <si>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</si>
  <si>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</si>
  <si>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</si>
  <si>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</si>
  <si>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</si>
  <si>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</si>
  <si>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</si>
  <si>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</si>
  <si>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</si>
  <si>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</si>
  <si>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</si>
  <si>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</si>
  <si>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</si>
  <si>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</si>
  <si>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</si>
  <si>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</si>
  <si>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</si>
  <si>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</si>
  <si>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</si>
  <si>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</si>
  <si>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</si>
  <si>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</si>
  <si>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</si>
  <si>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</si>
  <si>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</si>
  <si>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</si>
  <si>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</si>
  <si>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</si>
  <si>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</si>
  <si>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</si>
  <si>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</si>
  <si>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</si>
  <si>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</si>
  <si>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</si>
  <si>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</si>
  <si>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</si>
  <si>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</si>
  <si>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</si>
  <si>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</si>
  <si>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</si>
  <si>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</si>
  <si>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</si>
  <si>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</si>
  <si>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</si>
  <si>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</si>
  <si>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</si>
  <si>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</si>
  <si>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</si>
  <si>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</si>
  <si>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</si>
  <si>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</si>
  <si>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</si>
  <si>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</si>
  <si>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</si>
  <si>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</si>
  <si>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</si>
  <si>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</si>
  <si>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</si>
  <si>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</si>
  <si>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</si>
  <si>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</si>
  <si>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</si>
  <si>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</si>
  <si>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</si>
  <si>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</si>
  <si>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</si>
  <si>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</si>
  <si>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</si>
  <si>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</si>
  <si>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</si>
  <si>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</si>
  <si>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</si>
  <si>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</si>
  <si>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</si>
  <si>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</si>
  <si>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</si>
  <si>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</si>
  <si>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</si>
  <si>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</si>
  <si>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</si>
  <si>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</si>
  <si>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</si>
  <si>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</si>
  <si>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</si>
  <si>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</si>
  <si>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</si>
  <si>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</si>
  <si>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</si>
  <si>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</si>
  <si>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</si>
  <si>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</si>
  <si>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</si>
  <si>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</si>
  <si>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</si>
  <si>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</si>
  <si>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</si>
  <si>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</si>
  <si>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</si>
  <si>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</si>
  <si>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</si>
  <si>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</si>
  <si>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</si>
  <si>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</si>
  <si>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</si>
  <si>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</si>
  <si>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</si>
  <si>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</si>
  <si>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</si>
  <si>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</si>
  <si>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</si>
  <si>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</si>
  <si>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</si>
  <si>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</si>
  <si>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</si>
  <si>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</si>
  <si>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</si>
  <si>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</si>
  <si>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</si>
  <si>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</si>
  <si>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</si>
  <si>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</si>
  <si>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</si>
  <si>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</si>
  <si>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</si>
  <si>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</si>
  <si>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</si>
  <si>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</si>
  <si>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</si>
  <si>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</si>
  <si>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</si>
  <si>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</si>
  <si>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</si>
  <si>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</si>
  <si>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</si>
  <si>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</si>
  <si>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</si>
  <si>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</si>
  <si>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</si>
  <si>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</si>
  <si>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</si>
  <si>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</si>
  <si>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</si>
  <si>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</si>
  <si>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</si>
  <si>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</si>
  <si>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</si>
  <si>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</si>
  <si>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</si>
  <si>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</si>
  <si>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</si>
  <si>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</si>
  <si>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</si>
  <si>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</si>
  <si>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</si>
  <si>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</si>
  <si>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</si>
  <si>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</si>
  <si>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</si>
  <si>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</si>
  <si>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</si>
  <si>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</si>
  <si>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</si>
  <si>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</si>
  <si>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</si>
  <si>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</si>
  <si>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</si>
  <si>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</si>
  <si>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</si>
  <si>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</si>
  <si>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</si>
  <si>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</si>
  <si>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</si>
  <si>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</si>
  <si>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</si>
  <si>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</si>
  <si>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</si>
  <si>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</si>
  <si>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</si>
  <si>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</si>
  <si>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</si>
  <si>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</si>
  <si>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</si>
  <si>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</si>
  <si>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</si>
  <si>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</si>
  <si>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</si>
  <si>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</si>
  <si>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</si>
  <si>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</si>
  <si>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</si>
  <si>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</si>
  <si>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</si>
  <si>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</si>
  <si>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</si>
  <si>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</si>
  <si>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</si>
  <si>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</si>
  <si>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</si>
  <si>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</si>
  <si>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</si>
  <si>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</si>
  <si>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</si>
  <si>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</si>
  <si>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</si>
  <si>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</si>
  <si>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</si>
  <si>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</si>
  <si>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</si>
  <si>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</si>
  <si>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</si>
  <si>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</si>
  <si>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</si>
  <si>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</si>
  <si>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</si>
  <si>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</si>
  <si>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</si>
  <si>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</si>
  <si>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</si>
  <si>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</si>
  <si>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</si>
  <si>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</si>
  <si>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</si>
  <si>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</si>
  <si>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</si>
  <si>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</si>
  <si>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</si>
  <si>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</si>
  <si>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</si>
  <si>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</si>
  <si>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</si>
  <si>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</si>
  <si>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</si>
  <si>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</si>
  <si>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</si>
  <si>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</si>
  <si>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</si>
  <si>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</si>
  <si>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</si>
  <si>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</si>
  <si>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</si>
  <si>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</si>
  <si>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</si>
  <si>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</si>
  <si>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</si>
  <si>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</si>
  <si>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</si>
  <si>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</si>
  <si>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</si>
  <si>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</si>
  <si>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</si>
  <si>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</si>
  <si>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</si>
  <si>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</si>
  <si>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</si>
  <si>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</si>
  <si>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</si>
  <si>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</si>
  <si>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</si>
  <si>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</si>
  <si>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</si>
  <si>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</si>
  <si>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</si>
  <si>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</si>
  <si>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</si>
  <si>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</si>
  <si>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</si>
  <si>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</si>
  <si>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</si>
  <si>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</si>
  <si>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</si>
  <si>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</si>
  <si>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</si>
  <si>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</si>
  <si>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</si>
  <si>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</si>
  <si>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</si>
  <si>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</si>
  <si>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</si>
  <si>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</si>
  <si>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</si>
  <si>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</si>
  <si>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</si>
  <si>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</si>
  <si>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</si>
  <si>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</si>
  <si>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</si>
  <si>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</si>
  <si>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</si>
  <si>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</si>
  <si>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</si>
  <si>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</si>
  <si>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</si>
  <si>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</si>
  <si>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</si>
  <si>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</si>
  <si>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</si>
  <si>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</si>
  <si>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</si>
  <si>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</si>
  <si>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</si>
  <si>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</si>
  <si>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</si>
  <si>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</si>
  <si>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</si>
  <si>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</si>
  <si>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</si>
  <si>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</si>
  <si>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</si>
  <si>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</si>
  <si>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</si>
  <si>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</si>
  <si>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</si>
  <si>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</si>
  <si>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</si>
  <si>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</si>
  <si>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</si>
  <si>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</si>
  <si>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</si>
  <si>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</si>
  <si>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</si>
  <si>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</si>
  <si>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</si>
  <si>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</si>
  <si>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</si>
  <si>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</si>
  <si>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</si>
  <si>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</si>
  <si>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</si>
  <si>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</si>
  <si>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</si>
  <si>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</si>
  <si>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</si>
  <si>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</si>
  <si>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</si>
  <si>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</si>
  <si>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</si>
  <si>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</si>
  <si>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</si>
  <si>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</si>
  <si>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</si>
  <si>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</si>
  <si>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</si>
  <si>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</si>
  <si>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</si>
  <si>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</si>
  <si>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</si>
  <si>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</si>
  <si>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</si>
  <si>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</si>
  <si>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</si>
  <si>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</si>
  <si>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</si>
  <si>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</si>
  <si>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</si>
  <si>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</si>
  <si>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</si>
  <si>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</si>
  <si>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</si>
  <si>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</si>
  <si>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</si>
  <si>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</si>
  <si>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</si>
  <si>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</si>
  <si>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</si>
  <si>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</si>
  <si>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</si>
  <si>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</si>
  <si>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</si>
  <si>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</si>
  <si>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</si>
  <si>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</si>
  <si>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</si>
  <si>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</si>
  <si>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</si>
  <si>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</si>
  <si>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</si>
  <si>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</si>
  <si>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</si>
  <si>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</si>
  <si>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</si>
  <si>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</si>
  <si>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</si>
  <si>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</si>
  <si>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</si>
  <si>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</si>
  <si>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</si>
  <si>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</si>
  <si>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</si>
  <si>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</si>
  <si>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</si>
  <si>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</si>
  <si>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</si>
  <si>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</si>
  <si>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</si>
  <si>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</si>
  <si>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</si>
  <si>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</si>
  <si>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</si>
  <si>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</si>
  <si>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</si>
  <si>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</si>
  <si>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</si>
  <si>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</si>
  <si>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</si>
  <si>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</si>
  <si>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</si>
  <si>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</si>
  <si>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</si>
  <si>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</si>
  <si>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</si>
  <si>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</si>
  <si>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</si>
  <si>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</si>
  <si>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</si>
  <si>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</si>
  <si>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</si>
  <si>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</si>
  <si>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</si>
  <si>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</si>
  <si>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</si>
  <si>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</si>
  <si>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</si>
  <si>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</si>
  <si>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</si>
  <si>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</si>
  <si>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</si>
  <si>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</si>
  <si>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</si>
  <si>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</si>
  <si>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</si>
  <si>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</si>
  <si>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</si>
  <si>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</si>
  <si>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</si>
  <si>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</si>
  <si>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</si>
  <si>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</si>
  <si>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</si>
  <si>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</si>
  <si>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</si>
  <si>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</si>
  <si>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</si>
  <si>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</si>
  <si>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</si>
  <si>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</si>
  <si>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</si>
  <si>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</si>
  <si>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</si>
  <si>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</si>
  <si>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</si>
  <si>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</si>
  <si>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</si>
  <si>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</si>
  <si>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</si>
  <si>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</si>
  <si>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</si>
  <si>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</si>
  <si>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</si>
  <si>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</si>
  <si>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</si>
  <si>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</si>
  <si>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</si>
  <si>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</si>
  <si>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</si>
  <si>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</si>
  <si>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</si>
  <si>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</si>
  <si>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</si>
  <si>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</si>
  <si>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</si>
  <si>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</si>
  <si>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</si>
  <si>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</si>
  <si>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</si>
  <si>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</si>
  <si>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</si>
  <si>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</si>
  <si>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</si>
  <si>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</si>
  <si>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</si>
  <si>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</si>
  <si>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</si>
  <si>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</si>
  <si>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</si>
  <si>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</si>
  <si>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</si>
  <si>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</si>
  <si>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</si>
  <si>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</si>
  <si>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</si>
  <si>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</si>
  <si>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</si>
  <si>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</si>
  <si>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</si>
  <si>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</si>
  <si>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</si>
  <si>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</si>
  <si>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</si>
  <si>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</si>
  <si>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</si>
  <si>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</si>
  <si>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</si>
  <si>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</si>
  <si>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</si>
  <si>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</si>
  <si>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</si>
  <si>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</si>
  <si>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</si>
  <si>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</si>
  <si>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</si>
  <si>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</si>
  <si>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</si>
  <si>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</si>
  <si>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</si>
  <si>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</si>
  <si>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</si>
  <si>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</si>
  <si>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</si>
  <si>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</si>
  <si>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</si>
  <si>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</si>
  <si>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</si>
  <si>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</si>
  <si>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</si>
  <si>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</si>
  <si>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</si>
  <si>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</si>
  <si>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</si>
  <si>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</si>
  <si>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</si>
  <si>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</si>
  <si>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</si>
  <si>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</si>
  <si>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</si>
  <si>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</si>
  <si>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</si>
  <si>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</si>
  <si>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</si>
  <si>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</si>
  <si>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</si>
  <si>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</si>
  <si>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</si>
  <si>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</si>
  <si>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</si>
  <si>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</si>
  <si>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</si>
  <si>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</si>
  <si>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</si>
  <si>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</si>
  <si>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</si>
  <si>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</si>
  <si>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</si>
  <si>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</si>
  <si>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</si>
  <si>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</si>
  <si>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</si>
  <si>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</si>
  <si>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</si>
  <si>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</si>
  <si>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</si>
  <si>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</si>
  <si>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</si>
  <si>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</si>
  <si>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</si>
  <si>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</si>
  <si>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</si>
  <si>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</si>
  <si>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</si>
  <si>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</si>
  <si>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</si>
  <si>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</si>
  <si>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</si>
  <si>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</si>
  <si>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</si>
  <si>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</si>
  <si>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</si>
  <si>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</si>
  <si>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</si>
  <si>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</si>
  <si>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</si>
  <si>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</si>
  <si>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</si>
  <si>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</si>
  <si>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</si>
  <si>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</si>
  <si>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</si>
  <si>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</si>
  <si>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</si>
  <si>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</si>
  <si>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</si>
  <si>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</si>
  <si>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</si>
  <si>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</si>
  <si>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</si>
  <si>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</si>
  <si>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</si>
  <si>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</si>
  <si>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</si>
  <si>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</si>
  <si>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</si>
  <si>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</si>
  <si>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</si>
  <si>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</si>
  <si>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</si>
  <si>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</si>
  <si>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</si>
  <si>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</si>
  <si>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</si>
  <si>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</si>
  <si>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</si>
  <si>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</si>
  <si>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</si>
  <si>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</si>
  <si>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</si>
  <si>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</si>
  <si>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</si>
  <si>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</si>
  <si>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</si>
  <si>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</si>
  <si>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</si>
  <si>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</si>
  <si>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</si>
  <si>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</si>
  <si>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</si>
  <si>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</si>
  <si>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</si>
  <si>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</si>
  <si>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</si>
  <si>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</si>
  <si>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</si>
  <si>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</si>
  <si>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</si>
  <si>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</si>
  <si>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</si>
  <si>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</si>
  <si>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</si>
  <si>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</si>
  <si>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</si>
  <si>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</si>
  <si>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</si>
  <si>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</si>
  <si>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</si>
  <si>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</si>
  <si>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</si>
  <si>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</si>
  <si>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</si>
  <si>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</si>
  <si>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</si>
  <si>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</si>
  <si>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</si>
  <si>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</si>
  <si>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</si>
  <si>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</si>
  <si>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</si>
  <si>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</si>
  <si>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</si>
  <si>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</si>
  <si>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</si>
  <si>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</si>
  <si>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</si>
  <si>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</si>
  <si>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</si>
  <si>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</si>
  <si>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</si>
  <si>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</si>
  <si>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</si>
  <si>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</si>
  <si>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</si>
  <si>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</si>
  <si>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</si>
  <si>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</si>
  <si>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</si>
  <si>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</si>
  <si>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</si>
  <si>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</si>
  <si>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</si>
  <si>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</si>
  <si>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</si>
  <si>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</si>
  <si>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</si>
  <si>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</si>
  <si>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</si>
  <si>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</si>
  <si>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</si>
  <si>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</si>
  <si>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</si>
  <si>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</si>
  <si>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</si>
  <si>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</si>
  <si>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</si>
  <si>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</si>
  <si>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</si>
  <si>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</si>
  <si>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</si>
  <si>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</si>
  <si>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</si>
  <si>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</si>
  <si>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</si>
  <si>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</si>
  <si>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</si>
  <si>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</si>
  <si>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</si>
  <si>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</si>
  <si>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</si>
  <si>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</si>
  <si>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</si>
  <si>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</si>
  <si>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</si>
  <si>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</si>
  <si>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</si>
  <si>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</si>
  <si>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</si>
  <si>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</si>
  <si>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</si>
  <si>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</si>
  <si>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</si>
  <si>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</si>
  <si>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</si>
  <si>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</si>
  <si>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</si>
  <si>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</si>
  <si>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</si>
  <si>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</si>
  <si>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</si>
  <si>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</si>
  <si>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</si>
  <si>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</si>
  <si>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</si>
  <si>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</si>
  <si>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</si>
  <si>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</si>
  <si>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</si>
  <si>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</si>
  <si>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</si>
  <si>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</si>
  <si>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</si>
  <si>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</si>
  <si>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</si>
  <si>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</si>
  <si>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</si>
  <si>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</si>
  <si>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</si>
  <si>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</si>
  <si>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</si>
  <si>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</si>
  <si>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</si>
  <si>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</si>
  <si>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</si>
  <si>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</si>
  <si>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</si>
  <si>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</si>
  <si>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</si>
  <si>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</si>
  <si>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</si>
  <si>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</si>
  <si>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</si>
  <si>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</si>
  <si>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</si>
  <si>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</si>
  <si>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</si>
  <si>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</si>
  <si>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</si>
  <si>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</si>
  <si>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</si>
  <si>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</si>
  <si>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</si>
  <si>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</si>
  <si>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</si>
  <si>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</si>
  <si>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</si>
  <si>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</si>
  <si>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</si>
  <si>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</si>
  <si>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</si>
  <si>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</si>
  <si>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</si>
  <si>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</si>
  <si>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</si>
  <si>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</si>
  <si>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</si>
  <si>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</si>
  <si>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</si>
  <si>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</si>
  <si>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</si>
  <si>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</si>
  <si>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</si>
  <si>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</si>
  <si>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</si>
  <si>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</si>
  <si>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</si>
  <si>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</si>
  <si>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</si>
  <si>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</si>
  <si>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</si>
  <si>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</si>
  <si>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</si>
  <si>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</si>
  <si>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</si>
  <si>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</si>
  <si>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</si>
  <si>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</si>
  <si>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</si>
  <si>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</si>
  <si>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</si>
  <si>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</si>
  <si>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</si>
  <si>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</si>
  <si>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</si>
  <si>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</si>
  <si>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</si>
  <si>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</si>
  <si>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</si>
  <si>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</si>
  <si>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</si>
  <si>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</si>
  <si>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</si>
  <si>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</si>
  <si>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</si>
  <si>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</si>
  <si>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</si>
  <si>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</si>
  <si>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</si>
  <si>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</si>
  <si>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</si>
  <si>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</si>
  <si>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</si>
  <si>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</si>
  <si>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</si>
  <si>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</si>
  <si>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</si>
  <si>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</si>
  <si>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</si>
  <si>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</si>
  <si>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</si>
  <si>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</si>
  <si>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</si>
  <si>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</si>
  <si>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</si>
  <si>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</si>
  <si>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</si>
  <si>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</si>
  <si>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</si>
  <si>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</si>
  <si>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</si>
  <si>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</si>
  <si>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</si>
  <si>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</si>
  <si>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</si>
  <si>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</si>
  <si>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</si>
  <si>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</si>
  <si>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</si>
  <si>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</si>
  <si>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</si>
  <si>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</si>
  <si>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</si>
  <si>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</si>
  <si>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</si>
  <si>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</si>
  <si>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</si>
  <si>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</si>
  <si>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</si>
  <si>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</si>
  <si>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</si>
  <si>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</si>
  <si>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</si>
  <si>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</si>
  <si>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</si>
  <si>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</si>
  <si>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</si>
  <si>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</si>
  <si>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</si>
  <si>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</si>
  <si>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</si>
  <si>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</si>
  <si>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</si>
  <si>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</si>
  <si>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</si>
  <si>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</si>
  <si>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</si>
  <si>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</si>
  <si>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</si>
  <si>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</si>
  <si>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</si>
  <si>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</si>
  <si>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</si>
  <si>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</si>
  <si>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</si>
  <si>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</si>
  <si>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</si>
  <si>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</si>
  <si>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</si>
  <si>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</si>
  <si>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</si>
  <si>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</si>
  <si>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</si>
  <si>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</si>
  <si>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</si>
  <si>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</si>
  <si>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</si>
  <si>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</si>
  <si>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</si>
  <si>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</si>
  <si>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</si>
  <si>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</si>
  <si>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</si>
  <si>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</si>
  <si>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</si>
  <si>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</si>
  <si>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</si>
  <si>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</si>
  <si>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</si>
  <si>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</si>
  <si>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</si>
  <si>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</si>
  <si>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</si>
  <si>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</si>
  <si>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</si>
  <si>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</si>
  <si>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</si>
  <si>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</si>
  <si>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</si>
  <si>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</si>
  <si>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</si>
  <si>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</si>
  <si>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</si>
  <si>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</si>
  <si>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</si>
  <si>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</si>
  <si>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</si>
  <si>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</si>
  <si>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</si>
  <si>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</si>
  <si>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</si>
  <si>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</si>
  <si>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</si>
  <si>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</si>
  <si>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</si>
  <si>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</si>
  <si>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</si>
  <si>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</si>
  <si>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</si>
  <si>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</si>
  <si>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</si>
  <si>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</si>
  <si>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</si>
  <si>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</si>
  <si>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</si>
  <si>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</si>
  <si>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</si>
  <si>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</si>
  <si>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</si>
  <si>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</si>
  <si>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</si>
  <si>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</si>
  <si>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</si>
  <si>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</si>
  <si>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</si>
  <si>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</si>
  <si>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</si>
  <si>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</si>
  <si>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</si>
  <si>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</si>
  <si>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</si>
  <si>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</si>
  <si>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</si>
  <si>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</si>
  <si>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</si>
  <si>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</si>
  <si>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</si>
  <si>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</si>
  <si>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</si>
  <si>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</si>
  <si>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</si>
  <si>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</si>
  <si>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</si>
  <si>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</si>
  <si>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</si>
  <si>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</si>
  <si>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</si>
  <si>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</si>
  <si>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</si>
  <si>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</si>
  <si>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</si>
  <si>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</si>
  <si>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</si>
  <si>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</si>
  <si>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</si>
  <si>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</si>
  <si>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</si>
  <si>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</si>
  <si>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</si>
  <si>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</si>
  <si>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</si>
  <si>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</si>
  <si>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</si>
  <si>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</si>
  <si>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</si>
  <si>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</si>
  <si>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</si>
  <si>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</si>
  <si>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</si>
  <si>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</si>
  <si>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</si>
  <si>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</si>
  <si>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</si>
  <si>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</si>
  <si>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</si>
  <si>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</si>
  <si>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</si>
  <si>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</si>
  <si>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</si>
  <si>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</si>
  <si>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</si>
  <si>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</si>
  <si>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</si>
  <si>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</si>
  <si>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</si>
  <si>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</si>
  <si>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</si>
  <si>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</si>
  <si>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</si>
  <si>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</si>
  <si>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</si>
  <si>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</si>
  <si>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</si>
  <si>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</si>
  <si>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</si>
  <si>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</si>
  <si>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</si>
  <si>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</si>
  <si>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</si>
  <si>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</si>
  <si>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</si>
  <si>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</si>
  <si>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</si>
  <si>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</si>
  <si>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</si>
  <si>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</si>
  <si>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</si>
  <si>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</si>
  <si>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</si>
  <si>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</si>
  <si>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</si>
  <si>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</si>
  <si>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</si>
  <si>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</si>
  <si>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</si>
  <si>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</si>
  <si>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</si>
  <si>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</si>
  <si>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</si>
  <si>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</si>
  <si>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</si>
  <si>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</si>
  <si>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</si>
  <si>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</si>
  <si>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</si>
  <si>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</si>
  <si>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</si>
  <si>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</si>
  <si>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</si>
  <si>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</si>
  <si>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</si>
  <si>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</si>
  <si>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</si>
  <si>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</si>
  <si>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</si>
  <si>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</si>
  <si>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</si>
  <si>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</si>
  <si>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</si>
  <si>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</si>
  <si>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</si>
  <si>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</si>
  <si>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</si>
  <si>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</si>
  <si>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</si>
  <si>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</si>
  <si>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</si>
  <si>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</si>
  <si>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</si>
  <si>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</si>
  <si>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</si>
  <si>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</si>
  <si>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</si>
  <si>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</si>
  <si>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</si>
  <si>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</si>
  <si>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</si>
  <si>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</si>
  <si>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</si>
  <si>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</si>
  <si>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</si>
  <si>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</si>
  <si>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</si>
  <si>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</si>
  <si>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</si>
  <si>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</si>
  <si>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</si>
  <si>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</si>
  <si>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</si>
  <si>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</si>
  <si>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</si>
  <si>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</si>
  <si>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</si>
  <si>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</si>
  <si>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</si>
  <si>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</si>
  <si>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</si>
  <si>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</si>
  <si>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</si>
  <si>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</si>
  <si>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</si>
  <si>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</si>
  <si>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</si>
  <si>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</si>
  <si>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</si>
  <si>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</si>
  <si>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</si>
  <si>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</si>
  <si>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</si>
  <si>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</si>
  <si>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</si>
  <si>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</si>
  <si>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</si>
  <si>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</si>
  <si>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</si>
  <si>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</si>
  <si>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</si>
  <si>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</si>
  <si>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</si>
  <si>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</si>
  <si>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</si>
  <si>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</si>
  <si>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</si>
  <si>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</si>
  <si>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</si>
  <si>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</si>
  <si>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</si>
  <si>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</si>
  <si>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</si>
  <si>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</si>
  <si>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</si>
  <si>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</si>
  <si>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</si>
  <si>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</si>
  <si>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</si>
  <si>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</si>
  <si>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</si>
  <si>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</si>
  <si>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</si>
  <si>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</si>
  <si>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</si>
  <si>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</si>
  <si>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</si>
  <si>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</si>
  <si>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</si>
  <si>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</si>
  <si>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</si>
  <si>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</si>
  <si>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</si>
  <si>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</si>
  <si>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</si>
  <si>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</si>
  <si>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</si>
  <si>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</si>
  <si>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</si>
  <si>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</si>
  <si>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</si>
  <si>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</si>
  <si>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</si>
  <si>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</si>
  <si>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</si>
  <si>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</si>
  <si>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</si>
  <si>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</si>
  <si>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</si>
  <si>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</si>
  <si>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</si>
  <si>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</si>
  <si>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</si>
  <si>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</si>
  <si>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</si>
  <si>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</si>
  <si>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</si>
  <si>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</si>
  <si>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</si>
  <si>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</si>
  <si>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</si>
  <si>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</si>
  <si>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</si>
  <si>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</si>
  <si>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</si>
  <si>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</si>
  <si>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</si>
  <si>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</si>
  <si>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</si>
  <si>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</si>
  <si>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</si>
  <si>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</si>
  <si>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</si>
  <si>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</si>
  <si>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</si>
  <si>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</si>
  <si>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</si>
  <si>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</si>
  <si>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</si>
  <si>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</si>
  <si>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</si>
  <si>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</si>
  <si>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</si>
  <si>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</si>
  <si>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</si>
  <si>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</si>
  <si>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</si>
  <si>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</si>
  <si>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</si>
  <si>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</si>
  <si>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</si>
  <si>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</si>
  <si>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</si>
  <si>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</si>
  <si>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</si>
  <si>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</si>
  <si>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</si>
  <si>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</si>
  <si>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</si>
  <si>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</si>
  <si>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</si>
  <si>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</si>
  <si>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</si>
  <si>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</si>
  <si>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</si>
  <si>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</si>
  <si>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</si>
  <si>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</si>
  <si>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</si>
  <si>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</si>
  <si>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</si>
  <si>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</si>
  <si>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</si>
  <si>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</si>
  <si>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</si>
  <si>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</si>
  <si>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</si>
  <si>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</si>
  <si>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</si>
  <si>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</si>
  <si>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</si>
  <si>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</si>
  <si>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</si>
  <si>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</si>
  <si>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</si>
  <si>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</si>
  <si>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</si>
  <si>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</si>
  <si>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</si>
  <si>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</si>
  <si>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</si>
  <si>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</si>
  <si>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</si>
  <si>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</si>
  <si>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</si>
  <si>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</si>
  <si>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</si>
  <si>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</si>
  <si>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</si>
  <si>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</si>
  <si>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</si>
  <si>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</si>
  <si>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</si>
  <si>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</si>
  <si>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</si>
  <si>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</si>
  <si>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</si>
  <si>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</si>
  <si>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</si>
  <si>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</si>
  <si>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</si>
  <si>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</si>
  <si>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</si>
  <si>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</si>
  <si>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</si>
  <si>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</si>
  <si>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</si>
  <si>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</si>
  <si>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</si>
  <si>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</si>
  <si>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</si>
  <si>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</si>
  <si>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</si>
  <si>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</si>
  <si>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</si>
  <si>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</si>
  <si>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</si>
  <si>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</si>
  <si>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</si>
  <si>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</si>
  <si>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</si>
  <si>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</si>
  <si>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</si>
  <si>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</si>
  <si>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</si>
  <si>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</si>
  <si>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</si>
  <si>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</si>
  <si>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</si>
  <si>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</si>
  <si>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</si>
  <si>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</si>
  <si>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</si>
  <si>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</si>
  <si>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</si>
  <si>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</si>
  <si>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</si>
  <si>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</si>
  <si>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</si>
  <si>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</si>
  <si>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</si>
  <si>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</si>
  <si>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</si>
  <si>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</si>
  <si>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</si>
  <si>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</si>
  <si>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</si>
  <si>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</si>
  <si>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</si>
  <si>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</si>
  <si>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</si>
  <si>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</si>
  <si>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</si>
  <si>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</si>
  <si>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</si>
  <si>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</si>
  <si>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</si>
  <si>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</si>
  <si>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</si>
  <si>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</si>
  <si>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</si>
  <si>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</si>
  <si>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</si>
  <si>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</si>
  <si>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</si>
  <si>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</si>
  <si>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</si>
  <si>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</si>
  <si>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</si>
  <si>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</si>
  <si>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</si>
  <si>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</si>
  <si>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</si>
  <si>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</si>
  <si>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</si>
  <si>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</si>
  <si>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</si>
  <si>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</si>
  <si>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</si>
  <si>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</si>
  <si>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</si>
  <si>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</si>
  <si>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</si>
  <si>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</si>
  <si>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</si>
  <si>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</si>
  <si>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</si>
  <si>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</si>
  <si>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</si>
  <si>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</si>
  <si>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</si>
  <si>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</si>
  <si>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</si>
  <si>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</si>
  <si>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</si>
  <si>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</si>
  <si>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</si>
  <si>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</si>
  <si>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</si>
  <si>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</si>
  <si>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</si>
  <si>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</si>
  <si>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</si>
  <si>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</si>
  <si>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</si>
  <si>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</si>
  <si>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</si>
  <si>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</si>
  <si>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</si>
  <si>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</si>
  <si>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</si>
  <si>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</si>
  <si>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</si>
  <si>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</si>
  <si>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</si>
  <si>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</si>
  <si>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</si>
  <si>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</si>
  <si>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</si>
  <si>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</si>
  <si>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</si>
  <si>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</si>
  <si>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</si>
  <si>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</si>
  <si>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</si>
  <si>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</si>
  <si>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</si>
  <si>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</si>
  <si>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</si>
  <si>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</si>
  <si>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</si>
  <si>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</si>
  <si>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</si>
  <si>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</si>
  <si>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</si>
  <si>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</si>
  <si>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</si>
  <si>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</si>
  <si>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</si>
  <si>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</si>
  <si>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</si>
  <si>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</si>
  <si>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</si>
  <si>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</si>
  <si>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</si>
  <si>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</si>
  <si>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</si>
  <si>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</si>
  <si>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</si>
  <si>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</si>
  <si>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</si>
  <si>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</si>
  <si>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</si>
  <si>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</si>
  <si>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</si>
  <si>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</si>
  <si>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</si>
  <si>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</si>
  <si>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</si>
  <si>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</si>
  <si>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</si>
  <si>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</si>
  <si>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</si>
  <si>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</si>
  <si>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</si>
  <si>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</si>
  <si>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</si>
  <si>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</si>
  <si>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</si>
  <si>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</si>
  <si>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</si>
  <si>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</si>
  <si>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</si>
  <si>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</si>
  <si>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</si>
  <si>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</si>
  <si>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</si>
  <si>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</si>
  <si>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</si>
  <si>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</si>
  <si>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</si>
  <si>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</si>
  <si>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</si>
  <si>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</si>
  <si>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</si>
  <si>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</si>
  <si>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</si>
  <si>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</si>
  <si>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</si>
  <si>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</si>
  <si>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</si>
  <si>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</si>
  <si>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</si>
  <si>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</si>
  <si>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</si>
  <si>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</si>
  <si>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</si>
  <si>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</si>
  <si>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</si>
  <si>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</si>
  <si>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</si>
  <si>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</si>
  <si>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</si>
  <si>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</si>
  <si>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</si>
  <si>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</si>
  <si>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</si>
  <si>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</si>
  <si>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</si>
  <si>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</si>
  <si>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</si>
  <si>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</si>
  <si>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</si>
  <si>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</si>
  <si>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</si>
  <si>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</si>
  <si>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</si>
  <si>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</si>
  <si>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</si>
  <si>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</si>
  <si>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</si>
  <si>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</si>
  <si>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</si>
  <si>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</si>
  <si>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</si>
  <si>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</si>
  <si>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</si>
  <si>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</si>
  <si>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</si>
  <si>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</si>
  <si>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</si>
  <si>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</si>
  <si>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</si>
  <si>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</si>
  <si>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</si>
  <si>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</si>
  <si>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</si>
  <si>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</si>
  <si>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</si>
  <si>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</si>
  <si>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</si>
  <si>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</si>
  <si>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</si>
  <si>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</si>
  <si>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</si>
  <si>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</si>
  <si>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</si>
  <si>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</si>
  <si>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</si>
  <si>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</si>
  <si>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</si>
  <si>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</si>
  <si>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</si>
  <si>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</si>
  <si>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</si>
  <si>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</si>
  <si>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</si>
  <si>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</si>
  <si>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</si>
  <si>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</si>
  <si>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</si>
  <si>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</si>
  <si>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</si>
  <si>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</si>
  <si>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</si>
  <si>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</si>
  <si>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</si>
  <si>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</si>
  <si>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</si>
  <si>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</si>
  <si>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</si>
  <si>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</si>
  <si>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</si>
  <si>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</si>
  <si>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</si>
  <si>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</si>
  <si>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</si>
  <si>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</si>
  <si>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</si>
  <si>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</si>
  <si>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</si>
  <si>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</si>
  <si>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</si>
  <si>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</si>
  <si>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</si>
  <si>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</si>
  <si>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</si>
  <si>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</si>
  <si>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</si>
  <si>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</si>
  <si>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</si>
  <si>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</si>
  <si>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</si>
  <si>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</si>
  <si>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</si>
  <si>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</si>
  <si>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</si>
  <si>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</si>
  <si>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</si>
  <si>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</si>
  <si>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</si>
  <si>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</si>
  <si>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</si>
  <si>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</si>
  <si>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</si>
  <si>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</si>
  <si>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</si>
  <si>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</si>
  <si>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</si>
  <si>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</si>
  <si>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</si>
  <si>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</si>
  <si>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</si>
  <si>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</si>
  <si>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</si>
  <si>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</si>
  <si>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</si>
  <si>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</si>
  <si>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</si>
  <si>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</si>
  <si>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</si>
  <si>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</si>
  <si>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</si>
  <si>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</si>
  <si>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</si>
  <si>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</si>
  <si>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</si>
  <si>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</si>
  <si>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</si>
  <si>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</si>
  <si>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</si>
  <si>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</si>
  <si>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</si>
  <si>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</si>
  <si>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</si>
  <si>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</si>
  <si>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</si>
  <si>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</si>
  <si>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</si>
  <si>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</si>
  <si>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</si>
  <si>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</si>
  <si>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</si>
  <si>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</si>
  <si>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</si>
  <si>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</si>
  <si>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</si>
  <si>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</si>
  <si>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</si>
  <si>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</si>
  <si>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</si>
  <si>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</si>
  <si>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</si>
  <si>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</si>
  <si>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</si>
  <si>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</si>
  <si>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</si>
  <si>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</si>
  <si>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</si>
  <si>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</si>
  <si>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</si>
  <si>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</si>
  <si>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</si>
  <si>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</si>
  <si>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</si>
  <si>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</si>
  <si>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</si>
  <si>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</si>
  <si>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</si>
  <si>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</si>
  <si>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</si>
  <si>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</si>
  <si>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</si>
  <si>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</si>
  <si>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</si>
  <si>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</si>
  <si>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</si>
  <si>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</si>
  <si>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</si>
  <si>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</si>
  <si>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</si>
  <si>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</si>
  <si>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</si>
  <si>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</si>
  <si>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</si>
  <si>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</si>
  <si>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</si>
  <si>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</si>
  <si>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</si>
  <si>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</si>
  <si>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</si>
  <si>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</si>
  <si>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</si>
  <si>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</si>
  <si>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</si>
  <si>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</si>
  <si>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</si>
  <si>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</si>
  <si>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</si>
  <si>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</si>
  <si>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</si>
  <si>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</si>
  <si>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</si>
  <si>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</si>
  <si>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</si>
  <si>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</si>
  <si>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</si>
  <si>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</si>
  <si>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</si>
  <si>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</si>
  <si>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</si>
  <si>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</si>
  <si>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</si>
  <si>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</si>
  <si>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</si>
  <si>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</si>
  <si>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</si>
  <si>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</si>
  <si>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</si>
  <si>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</si>
  <si>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</si>
  <si>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</si>
  <si>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</si>
  <si>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</si>
  <si>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</si>
  <si>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</si>
  <si>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</si>
  <si>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</si>
  <si>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</si>
  <si>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</si>
  <si>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</si>
  <si>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</si>
  <si>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</si>
  <si>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</si>
  <si>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</si>
  <si>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</si>
  <si>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</si>
  <si>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</si>
  <si>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</si>
  <si>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</si>
  <si>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</si>
  <si>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</si>
  <si>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</si>
  <si>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</si>
  <si>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</si>
  <si>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</si>
  <si>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</si>
  <si>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</si>
  <si>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</si>
  <si>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</si>
  <si>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</si>
  <si>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</si>
  <si>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</si>
  <si>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</si>
  <si>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</si>
  <si>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</si>
  <si>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</si>
  <si>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</si>
  <si>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</si>
  <si>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</si>
  <si>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</si>
  <si>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</si>
  <si>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</si>
  <si>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</si>
  <si>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</si>
  <si>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</si>
  <si>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</si>
  <si>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</si>
  <si>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</si>
  <si>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</si>
  <si>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</si>
  <si>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</si>
  <si>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</si>
  <si>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</si>
  <si>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</si>
  <si>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</si>
  <si>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</si>
  <si>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</si>
  <si>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</si>
  <si>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</si>
  <si>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</si>
  <si>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</si>
  <si>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</si>
  <si>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</si>
  <si>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</si>
  <si>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</si>
  <si>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</si>
  <si>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</si>
  <si>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</si>
  <si>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</si>
  <si>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</si>
  <si>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</si>
  <si>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</si>
  <si>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</si>
  <si>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</si>
  <si>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</si>
  <si>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</si>
  <si>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</si>
  <si>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</si>
  <si>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</si>
  <si>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</si>
  <si>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</si>
  <si>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</si>
  <si>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</si>
  <si>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</si>
  <si>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</si>
  <si>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</si>
  <si>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</si>
  <si>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</si>
  <si>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</si>
  <si>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</si>
  <si>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</si>
  <si>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</si>
  <si>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</si>
  <si>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</si>
  <si>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</si>
  <si>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</si>
  <si>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</si>
  <si>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</si>
  <si>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</si>
  <si>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</si>
  <si>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</si>
  <si>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</si>
  <si>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</si>
  <si>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</si>
  <si>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</si>
  <si>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</si>
  <si>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</si>
  <si>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</si>
  <si>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</si>
  <si>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</si>
  <si>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</si>
  <si>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</si>
  <si>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</si>
  <si>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</si>
  <si>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</si>
  <si>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</si>
  <si>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</si>
  <si>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</si>
  <si>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</si>
  <si>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</si>
  <si>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</si>
  <si>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</si>
  <si>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</si>
  <si>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</si>
  <si>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</si>
  <si>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</si>
  <si>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</si>
  <si>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</si>
  <si>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</si>
  <si>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</si>
  <si>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</si>
  <si>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</si>
  <si>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</si>
  <si>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</si>
  <si>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</si>
  <si>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</si>
  <si>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</si>
  <si>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</si>
  <si>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</si>
  <si>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</si>
  <si>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</si>
  <si>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</si>
  <si>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</si>
  <si>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</si>
  <si>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</si>
  <si>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</si>
  <si>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</si>
  <si>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</si>
  <si>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</si>
  <si>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</si>
  <si>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</si>
  <si>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</si>
  <si>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</si>
  <si>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</si>
  <si>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</si>
  <si>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</si>
  <si>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</si>
  <si>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</si>
  <si>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</si>
  <si>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</si>
  <si>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</si>
  <si>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</si>
  <si>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</si>
  <si>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</si>
  <si>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</si>
  <si>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</si>
  <si>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</si>
  <si>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</si>
  <si>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</si>
  <si>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</si>
  <si>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</si>
  <si>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</si>
  <si>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</si>
  <si>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</si>
  <si>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</si>
  <si>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</si>
  <si>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</si>
  <si>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</si>
  <si>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</si>
  <si>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</si>
  <si>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</si>
  <si>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</si>
  <si>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</si>
  <si>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</si>
  <si>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</si>
  <si>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</si>
  <si>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</si>
  <si>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</si>
  <si>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</si>
  <si>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</si>
  <si>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</si>
  <si>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</si>
  <si>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</si>
  <si>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</si>
  <si>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</si>
  <si>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</si>
  <si>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</si>
  <si>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</si>
  <si>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</si>
  <si>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</si>
  <si>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</si>
  <si>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</si>
  <si>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</si>
  <si>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</si>
  <si>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</si>
  <si>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</si>
  <si>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</si>
  <si>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</si>
  <si>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</si>
  <si>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</si>
  <si>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</si>
  <si>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</si>
  <si>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</si>
  <si>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</si>
  <si>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</si>
  <si>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</si>
  <si>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</si>
  <si>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</si>
  <si>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</si>
  <si>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</si>
  <si>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</si>
  <si>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</si>
  <si>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</si>
  <si>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</si>
  <si>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</si>
  <si>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</si>
  <si>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</si>
  <si>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</si>
  <si>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</si>
  <si>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</si>
  <si>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</si>
  <si>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</si>
  <si>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</si>
  <si>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</si>
  <si>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</si>
  <si>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</si>
  <si>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</si>
  <si>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</si>
  <si>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</si>
  <si>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</si>
  <si>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</si>
  <si>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</si>
  <si>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</si>
  <si>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</si>
  <si>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</si>
  <si>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</si>
  <si>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</si>
  <si>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</si>
  <si>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</si>
  <si>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</si>
  <si>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</si>
  <si>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</si>
  <si>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</si>
  <si>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</si>
  <si>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</si>
  <si>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</si>
  <si>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</si>
  <si>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</si>
  <si>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</si>
  <si>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</si>
  <si>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</si>
  <si>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</si>
  <si>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</si>
  <si>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</si>
  <si>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</si>
  <si>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</si>
  <si>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</si>
  <si>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</si>
  <si>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</si>
  <si>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</si>
  <si>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</si>
  <si>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</si>
  <si>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</si>
  <si>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</si>
  <si>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</si>
  <si>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</si>
  <si>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</si>
  <si>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</si>
  <si>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</si>
  <si>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</si>
  <si>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</si>
  <si>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</si>
  <si>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</si>
  <si>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</si>
  <si>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</si>
  <si>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</si>
  <si>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</si>
  <si>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</si>
  <si>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</si>
  <si>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</si>
  <si>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</si>
  <si>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</si>
  <si>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</si>
  <si>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</si>
  <si>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</si>
  <si>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</si>
  <si>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</si>
  <si>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</si>
  <si>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</si>
  <si>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</si>
  <si>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</si>
  <si>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</si>
  <si>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</si>
  <si>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</si>
  <si>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</si>
  <si>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</si>
  <si>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</si>
  <si>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</si>
  <si>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</si>
  <si>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</si>
  <si>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</si>
  <si>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</si>
  <si>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</si>
  <si>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</si>
  <si>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</si>
  <si>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</si>
  <si>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</si>
  <si>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</si>
  <si>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</si>
  <si>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</si>
  <si>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</si>
  <si>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</si>
  <si>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</si>
  <si>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</si>
  <si>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</si>
  <si>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</si>
  <si>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</si>
  <si>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</si>
  <si>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</si>
  <si>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</si>
  <si>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</si>
  <si>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</si>
  <si>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</si>
  <si>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</si>
  <si>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</si>
  <si>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</si>
  <si>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</si>
  <si>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</si>
  <si>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</si>
  <si>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</si>
  <si>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</si>
  <si>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</si>
  <si>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</si>
  <si>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</si>
  <si>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</si>
  <si>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</si>
  <si>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</si>
  <si>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</si>
  <si>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</si>
  <si>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</si>
  <si>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</si>
  <si>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</si>
  <si>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</si>
  <si>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</si>
  <si>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</si>
  <si>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</si>
  <si>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</si>
  <si>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</si>
  <si>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</si>
  <si>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</si>
  <si>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</si>
  <si>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</si>
  <si>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</si>
  <si>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</si>
  <si>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</si>
  <si>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</si>
  <si>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</si>
  <si>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</si>
  <si>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</si>
  <si>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</si>
  <si>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</si>
  <si>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</si>
  <si>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</si>
  <si>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</si>
  <si>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</si>
  <si>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</si>
  <si>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</si>
  <si>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</si>
  <si>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</si>
  <si>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</si>
  <si>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</si>
  <si>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</si>
  <si>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</si>
  <si>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</si>
  <si>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</si>
  <si>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</si>
  <si>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</si>
  <si>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</si>
  <si>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</si>
  <si>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</si>
  <si>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</si>
  <si>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</si>
  <si>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</si>
  <si>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</si>
  <si>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</si>
  <si>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</si>
  <si>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</si>
  <si>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</si>
  <si>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</si>
  <si>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</si>
  <si>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</si>
  <si>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</si>
  <si>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</si>
  <si>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</si>
  <si>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</si>
  <si>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</si>
  <si>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</si>
  <si>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</si>
  <si>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</si>
  <si>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</si>
  <si>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</si>
  <si>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</si>
  <si>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</si>
  <si>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</si>
  <si>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</si>
  <si>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</si>
  <si>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</si>
  <si>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</si>
  <si>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</si>
  <si>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</si>
  <si>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</si>
  <si>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</si>
  <si>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</si>
  <si>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</si>
  <si>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</si>
  <si>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</si>
  <si>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</si>
  <si>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</si>
  <si>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</si>
  <si>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</si>
  <si>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</si>
  <si>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</si>
  <si>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</si>
  <si>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</si>
  <si>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</si>
  <si>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</si>
  <si>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</si>
  <si>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</si>
  <si>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</si>
  <si>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</si>
  <si>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</si>
  <si>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</si>
  <si>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</si>
  <si>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</si>
  <si>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</si>
  <si>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</si>
  <si>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</si>
  <si>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</si>
  <si>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</si>
  <si>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</si>
  <si>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</si>
  <si>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</si>
  <si>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</si>
  <si>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</si>
  <si>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</si>
  <si>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</si>
  <si>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</si>
  <si>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</si>
  <si>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</si>
  <si>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</si>
  <si>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</si>
  <si>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</si>
  <si>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</si>
  <si>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</si>
  <si>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</si>
  <si>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</si>
  <si>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</si>
  <si>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</si>
  <si>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</si>
  <si>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</si>
  <si>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</si>
  <si>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</si>
  <si>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</si>
  <si>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</si>
  <si>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</si>
  <si>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</si>
  <si>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</si>
  <si>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</si>
  <si>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</si>
  <si>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</si>
  <si>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</si>
  <si>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</si>
  <si>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</si>
  <si>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</si>
  <si>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</si>
  <si>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</si>
  <si>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</si>
  <si>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</si>
  <si>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</si>
  <si>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</si>
  <si>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</si>
  <si>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</si>
  <si>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</si>
  <si>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</si>
  <si>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</si>
  <si>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</si>
  <si>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</si>
  <si>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</si>
  <si>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</si>
  <si>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</si>
  <si>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</si>
  <si>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</si>
  <si>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</si>
  <si>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</si>
  <si>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</si>
  <si>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</si>
  <si>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</si>
  <si>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</si>
  <si>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</si>
  <si>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</si>
  <si>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</si>
  <si>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</si>
  <si>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</si>
  <si>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</si>
  <si>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</si>
  <si>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</si>
  <si>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</si>
  <si>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</si>
  <si>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</si>
  <si>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</si>
  <si>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</si>
  <si>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</si>
  <si>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</si>
  <si>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</si>
  <si>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</si>
  <si>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</si>
  <si>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</si>
  <si>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</si>
  <si>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</si>
  <si>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</si>
  <si>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</si>
  <si>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</si>
  <si>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</si>
  <si>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</si>
  <si>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</si>
  <si>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</si>
  <si>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</si>
  <si>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</si>
  <si>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</si>
  <si>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</si>
  <si>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</si>
  <si>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</si>
  <si>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</si>
  <si>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</si>
  <si>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</si>
  <si>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</si>
  <si>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</si>
  <si>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</si>
  <si>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</si>
  <si>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</si>
  <si>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</si>
  <si>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</si>
  <si>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</si>
  <si>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</si>
  <si>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</si>
  <si>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</si>
  <si>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</si>
  <si>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</si>
  <si>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</si>
  <si>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</si>
  <si>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</si>
  <si>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</si>
  <si>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</si>
  <si>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</si>
  <si>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</si>
  <si>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</si>
  <si>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</si>
  <si>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</si>
  <si>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</si>
  <si>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</si>
  <si>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</si>
  <si>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</si>
  <si>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</si>
  <si>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</si>
  <si>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</si>
  <si>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</si>
  <si>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</si>
  <si>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</si>
  <si>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</si>
  <si>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</si>
  <si>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</si>
  <si>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</si>
  <si>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</si>
  <si>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</si>
  <si>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</si>
  <si>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</si>
  <si>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</si>
  <si>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</si>
  <si>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</si>
  <si>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</si>
  <si>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</si>
  <si>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</si>
  <si>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</si>
  <si>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</si>
  <si>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</si>
  <si>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</si>
  <si>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</si>
  <si>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</si>
  <si>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</si>
  <si>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</si>
  <si>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</si>
  <si>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</si>
  <si>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</si>
  <si>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</si>
  <si>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</si>
  <si>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</si>
  <si>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</si>
  <si>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</si>
  <si>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</si>
  <si>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</si>
  <si>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</si>
  <si>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</si>
  <si>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</si>
  <si>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</si>
  <si>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</si>
  <si>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</si>
  <si>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</si>
  <si>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</si>
  <si>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</si>
  <si>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</si>
  <si>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</si>
  <si>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</si>
  <si>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</si>
  <si>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</si>
  <si>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</si>
  <si>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</si>
  <si>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</si>
  <si>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</si>
  <si>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</si>
  <si>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</si>
  <si>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</si>
  <si>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</si>
  <si>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</si>
  <si>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</si>
  <si>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</si>
  <si>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</si>
  <si>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</si>
  <si>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</si>
  <si>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</si>
  <si>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</si>
  <si>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</si>
  <si>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</si>
  <si>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</si>
  <si>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</si>
  <si>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</si>
  <si>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</si>
  <si>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</si>
  <si>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</si>
  <si>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</si>
  <si>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</si>
  <si>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</si>
  <si>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</si>
  <si>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</si>
  <si>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</si>
  <si>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</si>
  <si>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</si>
  <si>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</si>
  <si>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</si>
  <si>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</si>
  <si>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</si>
  <si>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</si>
  <si>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</si>
  <si>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</si>
  <si>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</si>
  <si>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</si>
  <si>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</si>
  <si>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</si>
  <si>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</si>
  <si>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</si>
  <si>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</si>
  <si>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</si>
  <si>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</si>
  <si>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</si>
  <si>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</si>
  <si>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</si>
  <si>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</si>
  <si>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</si>
  <si>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</si>
  <si>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</si>
  <si>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</si>
  <si>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</si>
  <si>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</si>
  <si>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</si>
  <si>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</si>
  <si>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</si>
  <si>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</si>
  <si>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</si>
  <si>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</si>
  <si>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</si>
  <si>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</si>
  <si>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</si>
  <si>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</si>
  <si>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</si>
  <si>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</si>
  <si>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</si>
  <si>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</si>
  <si>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</si>
  <si>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</si>
  <si>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</si>
  <si>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</si>
  <si>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</si>
  <si>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</si>
  <si>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</si>
  <si>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</si>
  <si>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</si>
  <si>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</si>
  <si>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</si>
  <si>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</si>
  <si>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</si>
  <si>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</si>
  <si>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</si>
  <si>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</si>
  <si>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</si>
  <si>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</si>
  <si>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</si>
  <si>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</si>
  <si>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</si>
  <si>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</si>
  <si>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</si>
  <si>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</si>
  <si>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</si>
  <si>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</si>
  <si>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</si>
  <si>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</si>
  <si>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</si>
  <si>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</si>
  <si>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</si>
  <si>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</si>
  <si>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</si>
  <si>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</si>
  <si>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</si>
  <si>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</si>
  <si>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</si>
  <si>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</si>
  <si>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</si>
  <si>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</si>
  <si>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</si>
  <si>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</si>
  <si>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</si>
  <si>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</si>
  <si>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</si>
  <si>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</si>
  <si>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</si>
  <si>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</si>
  <si>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</si>
  <si>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</si>
  <si>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</si>
  <si>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</si>
  <si>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</si>
  <si>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</si>
  <si>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</si>
  <si>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</si>
  <si>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</si>
  <si>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</si>
  <si>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</si>
  <si>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</si>
  <si>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</si>
  <si>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</si>
  <si>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</si>
  <si>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</si>
  <si>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</si>
  <si>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</si>
  <si>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</si>
  <si>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</si>
  <si>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</si>
  <si>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</si>
  <si>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</si>
  <si>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</si>
  <si>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</si>
  <si>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</si>
  <si>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</si>
  <si>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</si>
  <si>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</si>
  <si>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</si>
  <si>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</si>
  <si>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</si>
  <si>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</si>
  <si>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</si>
  <si>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</si>
  <si>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</si>
  <si>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</si>
  <si>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</si>
  <si>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</si>
  <si>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</si>
  <si>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</si>
  <si>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</si>
  <si>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</si>
  <si>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</si>
  <si>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</si>
  <si>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</si>
  <si>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</si>
  <si>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</si>
  <si>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</si>
  <si>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</si>
  <si>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</si>
  <si>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</si>
  <si>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</si>
  <si>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</si>
  <si>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</si>
  <si>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</si>
  <si>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</si>
  <si>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</si>
  <si>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</si>
  <si>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</si>
  <si>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</si>
  <si>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</si>
  <si>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</si>
  <si>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</si>
  <si>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</si>
  <si>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</si>
  <si>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</si>
  <si>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</si>
  <si>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</si>
  <si>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</si>
  <si>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</si>
  <si>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</si>
  <si>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</si>
  <si>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</si>
  <si>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</si>
  <si>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</si>
  <si>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</si>
  <si>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</si>
  <si>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</si>
  <si>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</si>
  <si>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</si>
  <si>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</si>
  <si>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</si>
  <si>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</si>
  <si>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</si>
  <si>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</si>
  <si>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</si>
  <si>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</si>
  <si>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</si>
  <si>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</si>
  <si>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</si>
  <si>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</si>
  <si>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</si>
  <si>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</si>
  <si>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</si>
  <si>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</si>
  <si>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</si>
  <si>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</si>
  <si>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</si>
  <si>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</si>
  <si>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</si>
  <si>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</si>
  <si>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</si>
  <si>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</si>
  <si>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</si>
  <si>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</si>
  <si>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</si>
  <si>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</si>
  <si>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</si>
  <si>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</si>
  <si>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</si>
  <si>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</si>
  <si>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</si>
  <si>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</si>
  <si>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</si>
  <si>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</si>
  <si>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</si>
  <si>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</si>
  <si>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</si>
  <si>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</si>
  <si>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</si>
  <si>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</si>
  <si>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</si>
  <si>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</si>
  <si>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</si>
  <si>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</si>
  <si>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</si>
  <si>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</si>
  <si>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</si>
  <si>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</si>
  <si>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</si>
  <si>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</si>
  <si>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</si>
  <si>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</si>
  <si>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</si>
  <si>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</si>
  <si>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</si>
  <si>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</si>
  <si>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</si>
  <si>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</si>
  <si>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</si>
  <si>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</si>
  <si>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</si>
  <si>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</si>
  <si>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</si>
  <si>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</si>
  <si>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</si>
  <si>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</si>
  <si>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</si>
  <si>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</si>
  <si>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</si>
  <si>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</si>
  <si>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</si>
  <si>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</si>
  <si>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</si>
  <si>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</si>
  <si>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</si>
  <si>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</si>
  <si>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</si>
  <si>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</si>
  <si>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</si>
  <si>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</si>
  <si>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</si>
  <si>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</si>
  <si>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</si>
  <si>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</si>
  <si>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</si>
  <si>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</si>
  <si>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</si>
  <si>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</si>
  <si>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</si>
  <si>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</si>
  <si>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</si>
  <si>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</si>
  <si>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</si>
  <si>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</si>
  <si>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</si>
  <si>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</si>
  <si>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</si>
  <si>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</si>
  <si>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</si>
  <si>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</si>
  <si>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</si>
  <si>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</si>
  <si>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</si>
  <si>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</si>
  <si>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</si>
  <si>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</si>
  <si>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</si>
  <si>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</si>
  <si>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</si>
  <si>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</si>
  <si>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</si>
  <si>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</si>
  <si>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</si>
  <si>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</si>
  <si>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</si>
  <si>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</si>
  <si>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</si>
  <si>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</si>
  <si>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</si>
  <si>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</si>
  <si>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</si>
  <si>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</si>
  <si>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</si>
  <si>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</si>
  <si>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</si>
  <si>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</si>
  <si>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</si>
  <si>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</si>
  <si>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</si>
  <si>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</si>
  <si>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</si>
  <si>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</si>
  <si>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</si>
  <si>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</si>
  <si>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</si>
  <si>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</si>
  <si>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</si>
  <si>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</si>
  <si>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</si>
  <si>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</si>
  <si>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</si>
  <si>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</si>
  <si>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</si>
  <si>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</si>
  <si>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</si>
  <si>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</si>
  <si>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</si>
  <si>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</si>
  <si>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</si>
  <si>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</si>
  <si>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</si>
  <si>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</si>
  <si>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</si>
  <si>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</si>
  <si>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</si>
  <si>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</si>
  <si>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</si>
  <si>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</si>
  <si>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</si>
  <si>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</si>
  <si>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</si>
  <si>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</si>
  <si>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</si>
  <si>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</si>
  <si>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</si>
  <si>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</si>
  <si>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</si>
  <si>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</si>
  <si>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</si>
  <si>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</si>
  <si>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</si>
  <si>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</si>
  <si>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</si>
  <si>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</si>
  <si>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</si>
  <si>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</si>
  <si>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</si>
  <si>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</si>
  <si>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</si>
  <si>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</si>
  <si>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</si>
  <si>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</si>
  <si>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</si>
  <si>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</si>
  <si>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</si>
  <si>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</si>
  <si>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</si>
  <si>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</si>
  <si>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</si>
  <si>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</si>
  <si>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</si>
  <si>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</si>
  <si>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</si>
  <si>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</si>
  <si>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</si>
  <si>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</si>
  <si>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</si>
  <si>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</si>
  <si>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</si>
  <si>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</si>
  <si>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</si>
  <si>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</si>
  <si>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</si>
  <si>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</si>
  <si>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</si>
  <si>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</si>
  <si>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</si>
  <si>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</si>
  <si>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</si>
  <si>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</si>
  <si>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</si>
  <si>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</si>
  <si>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</si>
  <si>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</si>
  <si>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</si>
  <si>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</si>
  <si>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</si>
  <si>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</si>
  <si>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</si>
  <si>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</si>
  <si>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</si>
  <si>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</si>
  <si>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</si>
  <si>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</si>
  <si>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</si>
  <si>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</si>
  <si>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</si>
  <si>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</si>
  <si>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</si>
  <si>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</si>
  <si>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</si>
  <si>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</si>
  <si>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</si>
  <si>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</si>
  <si>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</si>
  <si>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</si>
  <si>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</si>
  <si>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</si>
  <si>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</si>
  <si>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</si>
  <si>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</si>
  <si>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</si>
  <si>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</si>
  <si>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</si>
  <si>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</si>
  <si>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</si>
  <si>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</si>
  <si>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</si>
  <si>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</si>
  <si>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</si>
  <si>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</si>
  <si>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</si>
  <si>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</si>
  <si>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</si>
  <si>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</si>
  <si>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</si>
  <si>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</si>
  <si>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</si>
  <si>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</si>
  <si>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</si>
  <si>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</si>
  <si>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</si>
  <si>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</si>
  <si>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</si>
  <si>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</si>
  <si>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</si>
  <si>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</si>
  <si>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</si>
  <si>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</si>
  <si>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</si>
  <si>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</si>
  <si>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</si>
  <si>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</si>
  <si>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</si>
  <si>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</si>
  <si>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</si>
  <si>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</si>
  <si>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</si>
  <si>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</si>
  <si>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</si>
  <si>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</si>
  <si>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</si>
  <si>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</si>
  <si>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</si>
  <si>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</si>
  <si>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</si>
  <si>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</si>
  <si>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</si>
  <si>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</si>
  <si>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</si>
  <si>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</si>
  <si>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</si>
  <si>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</si>
  <si>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</si>
  <si>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</si>
  <si>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</si>
  <si>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</si>
  <si>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</si>
  <si>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</si>
  <si>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</si>
  <si>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</si>
  <si>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</si>
  <si>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</si>
  <si>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</si>
  <si>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</si>
  <si>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</si>
  <si>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</si>
  <si>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</si>
  <si>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</si>
  <si>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</si>
  <si>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</si>
  <si>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</si>
  <si>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</si>
  <si>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</si>
  <si>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</si>
  <si>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</si>
  <si>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</si>
  <si>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</si>
  <si>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</si>
  <si>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</si>
  <si>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</si>
  <si>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</si>
  <si>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</si>
  <si>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</si>
  <si>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</si>
  <si>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</si>
  <si>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</si>
  <si>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</si>
  <si>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</si>
  <si>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</si>
  <si>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</si>
  <si>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</si>
  <si>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</si>
  <si>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</si>
  <si>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</si>
  <si>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</si>
  <si>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</si>
  <si>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</si>
  <si>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</si>
  <si>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</si>
  <si>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</si>
  <si>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</si>
  <si>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</si>
  <si>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</si>
  <si>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</si>
  <si>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</si>
  <si>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</si>
  <si>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</si>
  <si>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</si>
  <si>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</si>
  <si>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</si>
  <si>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</si>
  <si>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</si>
  <si>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</si>
  <si>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</si>
  <si>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</si>
  <si>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</si>
  <si>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</si>
  <si>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</si>
  <si>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</si>
  <si>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</si>
  <si>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</si>
  <si>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</si>
  <si>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</si>
  <si>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</si>
  <si>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</si>
  <si>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</si>
  <si>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</si>
  <si>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</si>
  <si>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</si>
  <si>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</si>
  <si>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</si>
  <si>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</si>
  <si>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</si>
  <si>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</si>
  <si>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</si>
  <si>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</si>
  <si>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</si>
  <si>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</si>
  <si>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</si>
  <si>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</si>
  <si>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</si>
  <si>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</si>
  <si>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</si>
  <si>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</si>
  <si>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</si>
  <si>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</si>
  <si>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</si>
  <si>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</si>
  <si>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</si>
  <si>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</si>
  <si>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</si>
  <si>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</si>
  <si>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</si>
  <si>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</si>
  <si>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</si>
  <si>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</si>
  <si>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</si>
  <si>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</si>
  <si>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</si>
  <si>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</si>
  <si>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</si>
  <si>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</si>
  <si>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</si>
  <si>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</si>
  <si>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</si>
  <si>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</si>
  <si>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</si>
  <si>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</si>
  <si>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</si>
  <si>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</si>
  <si>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</si>
  <si>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</si>
  <si>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</si>
  <si>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</si>
  <si>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</si>
  <si>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</si>
  <si>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</si>
  <si>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</si>
  <si>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</si>
  <si>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</si>
  <si>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</si>
  <si>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</si>
  <si>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</si>
  <si>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</si>
  <si>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</si>
  <si>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</si>
  <si>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</si>
  <si>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</si>
  <si>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</si>
  <si>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</si>
  <si>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</si>
  <si>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</si>
  <si>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</si>
  <si>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</si>
  <si>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</si>
  <si>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</si>
  <si>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</si>
  <si>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</si>
  <si>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</si>
  <si>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</si>
  <si>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</si>
  <si>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</si>
  <si>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</si>
  <si>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</si>
  <si>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</si>
  <si>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</si>
  <si>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</si>
  <si>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</si>
  <si>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</si>
  <si>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</si>
  <si>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</si>
  <si>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</si>
  <si>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</si>
  <si>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</si>
  <si>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</si>
  <si>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</si>
  <si>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</si>
  <si>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</si>
  <si>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</si>
  <si>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</si>
  <si>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</si>
  <si>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</si>
  <si>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</si>
  <si>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</si>
  <si>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</si>
  <si>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</si>
  <si>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</si>
  <si>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</si>
  <si>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</si>
  <si>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</si>
  <si>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</si>
  <si>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</si>
  <si>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</si>
  <si>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</si>
  <si>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</si>
  <si>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</si>
  <si>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</si>
  <si>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</si>
  <si>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</si>
  <si>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</si>
  <si>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</si>
  <si>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</si>
  <si>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</si>
  <si>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</si>
  <si>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</si>
  <si>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</si>
  <si>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</si>
  <si>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</si>
  <si>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</si>
  <si>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</si>
  <si>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</si>
  <si>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</si>
  <si>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</si>
  <si>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</si>
  <si>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</si>
  <si>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</si>
  <si>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</si>
  <si>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</si>
  <si>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</si>
  <si>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</si>
  <si>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</si>
  <si>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</si>
  <si>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</si>
  <si>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</si>
  <si>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</si>
  <si>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</si>
  <si>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</si>
  <si>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</si>
  <si>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</si>
  <si>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</si>
  <si>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</si>
  <si>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</si>
  <si>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</si>
  <si>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</si>
  <si>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</si>
  <si>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</si>
  <si>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</si>
  <si>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</si>
  <si>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</si>
  <si>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</si>
  <si>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</si>
  <si>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</si>
  <si>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</si>
  <si>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</si>
  <si>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</si>
  <si>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</si>
  <si>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</si>
  <si>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</si>
  <si>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</si>
  <si>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</si>
  <si>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</si>
  <si>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</si>
  <si>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</si>
  <si>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</si>
  <si>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</si>
  <si>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</si>
  <si>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</si>
  <si>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</si>
  <si>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</si>
  <si>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</si>
  <si>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</si>
  <si>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</si>
  <si>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</si>
  <si>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</si>
  <si>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</si>
  <si>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</si>
  <si>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</si>
  <si>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</si>
  <si>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</si>
  <si>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</si>
  <si>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</si>
  <si>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</si>
  <si>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</si>
  <si>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</si>
  <si>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</si>
  <si>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</si>
  <si>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</si>
  <si>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</si>
  <si>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</si>
  <si>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</si>
  <si>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</si>
  <si>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</si>
  <si>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</si>
  <si>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</si>
  <si>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</si>
  <si>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</si>
  <si>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</si>
  <si>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</si>
  <si>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</si>
  <si>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</si>
  <si>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</si>
  <si>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</si>
  <si>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</si>
  <si>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</si>
  <si>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</si>
  <si>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</si>
  <si>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</si>
  <si>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</si>
  <si>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</si>
  <si>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</si>
  <si>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</si>
  <si>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</si>
  <si>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</si>
  <si>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</si>
  <si>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</si>
  <si>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</si>
  <si>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</si>
  <si>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</si>
  <si>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</si>
  <si>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</si>
  <si>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</si>
  <si>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</si>
  <si>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</si>
  <si>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</si>
  <si>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</si>
  <si>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</si>
  <si>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</si>
  <si>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</si>
  <si>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</si>
  <si>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</si>
  <si>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</si>
  <si>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</si>
  <si>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</si>
  <si>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</si>
  <si>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</si>
  <si>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</si>
  <si>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</si>
  <si>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</si>
  <si>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</si>
  <si>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</si>
  <si>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</si>
  <si>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</si>
  <si>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</si>
  <si>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</si>
  <si>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</si>
  <si>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</si>
  <si>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</si>
  <si>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</si>
  <si>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</si>
  <si>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</si>
  <si>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</si>
  <si>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</si>
  <si>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</si>
  <si>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</si>
  <si>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</si>
  <si>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</si>
  <si>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</si>
  <si>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</si>
  <si>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</si>
  <si>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</si>
  <si>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</si>
  <si>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</si>
  <si>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</si>
  <si>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</si>
  <si>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</si>
  <si>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</si>
  <si>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</si>
  <si>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</si>
  <si>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</si>
  <si>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</si>
  <si>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</si>
  <si>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</si>
  <si>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</si>
  <si>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</si>
  <si>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</si>
  <si>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</si>
  <si>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</si>
  <si>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</si>
  <si>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</si>
  <si>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</si>
  <si>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</si>
  <si>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</si>
  <si>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</si>
  <si>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</si>
  <si>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</si>
  <si>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</si>
  <si>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</si>
  <si>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</si>
  <si>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</si>
  <si>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</si>
  <si>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</si>
  <si>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</si>
  <si>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</si>
  <si>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</si>
  <si>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</si>
  <si>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</si>
  <si>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</si>
  <si>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</si>
  <si>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</si>
  <si>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</si>
  <si>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</si>
  <si>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</si>
  <si>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</si>
  <si>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</si>
  <si>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</si>
  <si>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</si>
  <si>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</si>
  <si>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</si>
  <si>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</si>
  <si>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</si>
  <si>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</si>
  <si>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</si>
  <si>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</si>
  <si>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</si>
  <si>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</si>
  <si>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</si>
  <si>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</si>
  <si>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</si>
  <si>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</si>
  <si>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</si>
  <si>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</si>
  <si>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</si>
  <si>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</si>
  <si>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</si>
  <si>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</si>
  <si>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</si>
  <si>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</si>
  <si>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</si>
  <si>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</si>
  <si>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</si>
  <si>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</si>
  <si>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</si>
  <si>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</si>
  <si>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</si>
  <si>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</si>
  <si>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</si>
  <si>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</si>
  <si>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</si>
  <si>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</si>
  <si>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</si>
  <si>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</si>
  <si>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</si>
  <si>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</si>
  <si>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</si>
  <si>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</si>
  <si>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</si>
  <si>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</si>
  <si>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</si>
  <si>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</si>
  <si>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</si>
  <si>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</si>
  <si>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</si>
  <si>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</si>
  <si>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</si>
  <si>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</si>
  <si>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</si>
  <si>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</si>
  <si>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</si>
  <si>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</si>
  <si>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</si>
  <si>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</si>
  <si>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</si>
  <si>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</si>
  <si>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</si>
  <si>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</si>
  <si>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</si>
  <si>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</si>
  <si>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</si>
  <si>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</si>
  <si>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</si>
  <si>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</si>
  <si>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</si>
  <si>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</si>
  <si>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</si>
  <si>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</si>
  <si>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</si>
  <si>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</si>
  <si>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</si>
  <si>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</si>
  <si>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</si>
  <si>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</si>
  <si>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</si>
  <si>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</si>
  <si>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</si>
  <si>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</si>
  <si>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</si>
  <si>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</si>
  <si>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</si>
  <si>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</si>
  <si>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</si>
  <si>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</si>
  <si>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</si>
  <si>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</si>
  <si>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</si>
  <si>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</si>
  <si>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</si>
  <si>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</si>
  <si>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</si>
  <si>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</si>
  <si>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</si>
  <si>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</si>
  <si>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</si>
  <si>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</si>
  <si>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</si>
  <si>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</si>
  <si>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</si>
  <si>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</si>
  <si>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</si>
  <si>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</si>
  <si>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</si>
  <si>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</si>
  <si>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</si>
  <si>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</si>
  <si>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</si>
  <si>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</si>
  <si>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</si>
  <si>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</si>
  <si>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</si>
  <si>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</si>
  <si>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</si>
  <si>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</si>
  <si>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</si>
  <si>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</si>
  <si>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</si>
  <si>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</si>
  <si>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</si>
  <si>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</si>
  <si>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</si>
  <si>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</si>
  <si>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</si>
  <si>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</si>
  <si>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</si>
  <si>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</si>
  <si>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</si>
  <si>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</si>
  <si>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</si>
  <si>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</si>
  <si>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</si>
  <si>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</si>
  <si>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</si>
  <si>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</si>
  <si>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</si>
  <si>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</si>
  <si>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</si>
  <si>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</si>
  <si>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</si>
  <si>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</si>
  <si>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</si>
  <si>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</si>
  <si>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</si>
  <si>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</si>
  <si>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</si>
  <si>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</si>
  <si>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</si>
  <si>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</si>
  <si>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</si>
  <si>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</si>
  <si>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</si>
  <si>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</si>
  <si>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</si>
  <si>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</si>
  <si>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</si>
  <si>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</si>
  <si>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</si>
  <si>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</si>
  <si>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</si>
  <si>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</si>
  <si>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</si>
  <si>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</si>
  <si>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</si>
  <si>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</si>
  <si>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</si>
  <si>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</si>
  <si>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</si>
  <si>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</si>
  <si>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</si>
  <si>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</si>
  <si>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</si>
  <si>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</si>
  <si>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</si>
  <si>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</si>
  <si>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</si>
  <si>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</si>
  <si>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</si>
  <si>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</si>
  <si>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</si>
  <si>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</si>
  <si>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</si>
  <si>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</si>
  <si>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</si>
  <si>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</si>
  <si>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</si>
  <si>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</si>
  <si>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</si>
  <si>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</si>
  <si>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</si>
  <si>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</si>
  <si>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</si>
  <si>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</si>
  <si>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</si>
  <si>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</si>
  <si>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</si>
  <si>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</si>
  <si>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</si>
  <si>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</si>
  <si>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</si>
  <si>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</si>
  <si>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</si>
  <si>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</si>
  <si>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</si>
  <si>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</si>
  <si>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</si>
  <si>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</si>
  <si>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</si>
  <si>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</si>
  <si>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</si>
  <si>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</si>
  <si>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</si>
  <si>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</si>
  <si>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</si>
  <si>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</si>
  <si>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</si>
  <si>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</si>
  <si>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</si>
  <si>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</si>
  <si>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</si>
  <si>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</si>
  <si>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</si>
  <si>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</si>
  <si>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</si>
  <si>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</si>
  <si>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</si>
  <si>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</si>
  <si>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</si>
  <si>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</si>
  <si>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</si>
  <si>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</si>
  <si>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</si>
  <si>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</si>
  <si>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</si>
  <si>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</si>
  <si>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</si>
  <si>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</si>
  <si>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</si>
  <si>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</si>
  <si>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</si>
  <si>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</si>
  <si>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</si>
  <si>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</si>
  <si>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</si>
  <si>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</si>
  <si>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</si>
  <si>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</si>
  <si>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</si>
  <si>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</si>
  <si>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</si>
  <si>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</si>
  <si>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</si>
  <si>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</si>
  <si>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</si>
  <si>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</si>
  <si>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</si>
  <si>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</si>
  <si>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</si>
  <si>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</si>
  <si>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</si>
  <si>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</si>
  <si>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</si>
  <si>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</si>
  <si>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</si>
  <si>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</si>
  <si>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</si>
  <si>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</si>
  <si>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</si>
  <si>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</si>
  <si>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</si>
  <si>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</si>
  <si>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</si>
  <si>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</si>
  <si>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</si>
  <si>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</si>
  <si>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</si>
  <si>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</si>
  <si>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</si>
  <si>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</si>
  <si>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</si>
  <si>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</si>
  <si>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</si>
  <si>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</si>
  <si>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</si>
  <si>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</si>
  <si>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</si>
  <si>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</si>
  <si>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</si>
  <si>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</si>
  <si>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</si>
  <si>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</si>
  <si>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</si>
  <si>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</si>
  <si>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</si>
  <si>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</si>
  <si>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</si>
  <si>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</si>
  <si>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</si>
  <si>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</si>
  <si>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</si>
  <si>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</si>
  <si>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</si>
  <si>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</si>
  <si>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</si>
  <si>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</si>
  <si>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</si>
  <si>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</si>
  <si>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</si>
  <si>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</si>
  <si>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</si>
  <si>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</si>
  <si>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</si>
  <si>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</si>
  <si>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</si>
  <si>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</si>
  <si>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</si>
  <si>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</si>
  <si>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</si>
  <si>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</si>
  <si>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</si>
  <si>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</si>
  <si>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</si>
  <si>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</si>
  <si>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</si>
  <si>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</si>
  <si>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</si>
  <si>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</si>
  <si>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</si>
  <si>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</si>
  <si>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</si>
  <si>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</si>
  <si>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</si>
  <si>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</si>
  <si>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</si>
  <si>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</si>
  <si>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</si>
  <si>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</si>
  <si>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</si>
  <si>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</si>
  <si>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</si>
  <si>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</si>
  <si>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</si>
  <si>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</si>
  <si>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</si>
  <si>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</si>
  <si>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</si>
  <si>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</si>
  <si>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</si>
  <si>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</si>
  <si>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</si>
  <si>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</si>
  <si>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</si>
  <si>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</si>
  <si>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</si>
  <si>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</si>
  <si>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</si>
  <si>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</si>
  <si>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</si>
  <si>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</si>
  <si>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</si>
  <si>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</si>
  <si>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</si>
  <si>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</si>
  <si>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</si>
  <si>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</si>
  <si>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</si>
  <si>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</si>
  <si>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</si>
  <si>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</si>
  <si>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</si>
  <si>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</si>
  <si>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</si>
  <si>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</si>
  <si>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</si>
  <si>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</si>
  <si>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</si>
  <si>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</si>
  <si>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</si>
  <si>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</si>
  <si>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</si>
  <si>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</si>
  <si>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</si>
  <si>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</si>
  <si>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</si>
  <si>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</si>
  <si>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</si>
  <si>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</si>
  <si>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</si>
  <si>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</si>
  <si>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</si>
  <si>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</si>
  <si>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</si>
  <si>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</si>
  <si>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</si>
  <si>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</si>
  <si>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</si>
  <si>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</si>
  <si>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</si>
  <si>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</si>
  <si>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</si>
  <si>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</si>
  <si>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</si>
  <si>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</si>
  <si>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</si>
  <si>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</si>
  <si>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</si>
  <si>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</si>
  <si>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</si>
  <si>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</si>
  <si>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</si>
  <si>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</si>
  <si>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</si>
  <si>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</si>
  <si>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</si>
  <si>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</si>
  <si>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</si>
  <si>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</si>
  <si>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</si>
  <si>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</si>
  <si>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</si>
  <si>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</si>
  <si>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</si>
  <si>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</si>
  <si>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</si>
  <si>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</si>
  <si>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</si>
  <si>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</si>
  <si>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</si>
  <si>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</si>
  <si>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</si>
  <si>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</si>
  <si>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</si>
  <si>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</si>
  <si>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</si>
  <si>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</si>
  <si>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</si>
  <si>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</si>
  <si>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</si>
  <si>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</si>
  <si>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</si>
  <si>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</si>
  <si>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</si>
  <si>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</si>
  <si>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</si>
  <si>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</si>
  <si>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</si>
  <si>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</si>
  <si>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</si>
  <si>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</si>
  <si>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</si>
  <si>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</si>
  <si>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</si>
  <si>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</si>
  <si>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</si>
  <si>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</si>
  <si>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</si>
  <si>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</si>
  <si>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</si>
  <si>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</si>
  <si>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</si>
  <si>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</si>
  <si>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</si>
  <si>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</si>
  <si>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</si>
  <si>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</si>
  <si>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</si>
  <si>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</si>
  <si>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</si>
  <si>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</si>
  <si>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</si>
  <si>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</si>
  <si>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</si>
  <si>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</si>
  <si>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</si>
  <si>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</si>
  <si>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</si>
  <si>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</si>
  <si>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</si>
  <si>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</si>
  <si>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</si>
  <si>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</si>
  <si>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</si>
  <si>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</si>
  <si>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</si>
  <si>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</si>
  <si>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</si>
  <si>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</si>
  <si>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</si>
  <si>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</si>
  <si>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</si>
  <si>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</si>
  <si>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</si>
  <si>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</si>
  <si>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</si>
  <si>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</si>
  <si>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</si>
  <si>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</si>
  <si>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</si>
  <si>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</si>
  <si>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</si>
  <si>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</si>
  <si>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</si>
  <si>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</si>
  <si>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</si>
  <si>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</si>
  <si>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</si>
  <si>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</si>
  <si>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</si>
  <si>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</si>
  <si>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</si>
  <si>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</si>
  <si>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</si>
  <si>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</si>
  <si>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</si>
  <si>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</si>
  <si>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</si>
  <si>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</si>
  <si>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</si>
  <si>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</si>
  <si>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</si>
  <si>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</si>
  <si>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</si>
  <si>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</si>
  <si>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</si>
  <si>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</si>
  <si>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</si>
  <si>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</si>
  <si>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</si>
  <si>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</si>
  <si>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</si>
  <si>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</si>
  <si>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</si>
  <si>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</si>
  <si>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</si>
  <si>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</si>
  <si>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</si>
  <si>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</si>
  <si>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</si>
  <si>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</si>
  <si>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</si>
  <si>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</si>
  <si>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</si>
  <si>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</si>
  <si>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</si>
  <si>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</si>
  <si>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</si>
  <si>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</si>
  <si>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</si>
  <si>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</si>
  <si>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</si>
  <si>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</si>
  <si>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</si>
  <si>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</si>
  <si>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</si>
  <si>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</si>
  <si>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</si>
  <si>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</si>
  <si>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</si>
  <si>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</si>
  <si>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</si>
  <si>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</si>
  <si>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</si>
  <si>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</si>
  <si>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</si>
  <si>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</si>
  <si>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</si>
  <si>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</si>
  <si>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</si>
  <si>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</si>
  <si>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</si>
  <si>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</si>
  <si>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</si>
  <si>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</si>
  <si>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</si>
  <si>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</si>
  <si>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</si>
  <si>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</si>
  <si>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</si>
  <si>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</si>
  <si>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</si>
  <si>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</si>
  <si>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</si>
  <si>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</si>
  <si>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</si>
  <si>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</si>
  <si>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</si>
  <si>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</si>
  <si>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</si>
  <si>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</si>
  <si>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</si>
  <si>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</si>
  <si>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</si>
  <si>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</si>
  <si>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</si>
  <si>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</si>
  <si>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</si>
  <si>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</si>
  <si>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</si>
  <si>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</si>
  <si>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</si>
  <si>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</si>
  <si>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</si>
  <si>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</si>
  <si>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</si>
  <si>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</si>
  <si>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</si>
  <si>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</si>
  <si>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</si>
  <si>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</si>
  <si>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</si>
  <si>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</si>
  <si>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</si>
  <si>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</si>
  <si>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</si>
  <si>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</si>
  <si>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</si>
  <si>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</si>
  <si>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</si>
  <si>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</si>
  <si>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</si>
  <si>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</si>
  <si>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</si>
  <si>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</si>
  <si>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</si>
  <si>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</si>
  <si>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</si>
  <si>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</si>
  <si>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</si>
  <si>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</si>
  <si>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</si>
  <si>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</si>
  <si>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</si>
  <si>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</si>
  <si>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</si>
  <si>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</si>
  <si>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</si>
  <si>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</si>
  <si>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</si>
  <si>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</si>
  <si>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</si>
  <si>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</si>
  <si>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</si>
  <si>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</si>
  <si>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</si>
  <si>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</si>
  <si>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</si>
  <si>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</si>
  <si>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</si>
  <si>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</si>
  <si>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</si>
  <si>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</si>
  <si>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</si>
  <si>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</si>
  <si>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</si>
  <si>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</si>
  <si>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</si>
  <si>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</si>
  <si>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</si>
  <si>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</si>
  <si>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</si>
  <si>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</si>
  <si>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</si>
  <si>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</si>
  <si>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</si>
  <si>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</si>
  <si>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</si>
  <si>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</si>
  <si>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</si>
  <si>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</si>
  <si>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</si>
  <si>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</si>
  <si>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</si>
  <si>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</si>
  <si>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</si>
  <si>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</si>
  <si>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</si>
  <si>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</si>
  <si>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</si>
  <si>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</si>
  <si>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</si>
  <si>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</si>
  <si>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</si>
  <si>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</si>
  <si>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</si>
  <si>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</si>
  <si>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</si>
  <si>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</si>
  <si>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</si>
  <si>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</si>
  <si>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</si>
  <si>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</si>
  <si>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</si>
  <si>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</si>
  <si>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</si>
  <si>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</si>
  <si>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</si>
  <si>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</si>
  <si>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</si>
  <si>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</si>
  <si>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</si>
  <si>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</si>
  <si>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</si>
  <si>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</si>
  <si>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</si>
  <si>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</si>
  <si>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</si>
  <si>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</si>
  <si>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</si>
  <si>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</si>
  <si>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</si>
  <si>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</si>
  <si>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</si>
  <si>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</si>
  <si>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</si>
  <si>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</si>
  <si>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</si>
  <si>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</si>
  <si>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</si>
  <si>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</si>
  <si>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</si>
  <si>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</si>
  <si>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</si>
  <si>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</si>
  <si>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</si>
  <si>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</si>
  <si>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</si>
  <si>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</si>
  <si>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</si>
  <si>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</si>
  <si>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</si>
  <si>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</si>
  <si>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</si>
  <si>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</si>
  <si>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</si>
  <si>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</si>
  <si>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</si>
  <si>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</si>
  <si>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</si>
  <si>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</si>
  <si>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</si>
  <si>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</si>
  <si>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</si>
  <si>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</si>
  <si>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</si>
  <si>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</si>
  <si>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</si>
  <si>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</si>
  <si>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</si>
  <si>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</si>
  <si>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</si>
  <si>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</si>
  <si>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</si>
  <si>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</si>
  <si>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</si>
  <si>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</si>
  <si>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</si>
  <si>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</si>
  <si>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</si>
  <si>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</si>
  <si>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</si>
  <si>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</si>
  <si>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</si>
  <si>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</si>
  <si>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</si>
  <si>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</si>
  <si>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</si>
  <si>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</si>
  <si>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</si>
  <si>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</si>
  <si>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</si>
  <si>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</si>
  <si>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</si>
  <si>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</si>
  <si>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</si>
  <si>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</si>
  <si>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</si>
  <si>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</si>
  <si>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</si>
  <si>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</si>
  <si>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</si>
  <si>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</si>
  <si>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</si>
  <si>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</si>
  <si>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</si>
  <si>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</si>
  <si>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</si>
  <si>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</si>
  <si>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</si>
  <si>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</si>
  <si>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</si>
  <si>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</si>
  <si>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</si>
  <si>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</si>
  <si>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</si>
  <si>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</si>
  <si>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</si>
  <si>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</si>
  <si>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</si>
  <si>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</si>
  <si>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</si>
  <si>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</si>
  <si>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</si>
  <si>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</si>
  <si>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</si>
  <si>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</si>
  <si>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</si>
  <si>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</si>
  <si>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</si>
  <si>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</si>
  <si>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</si>
  <si>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</si>
  <si>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</si>
  <si>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</si>
  <si>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</si>
  <si>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</si>
  <si>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</si>
  <si>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</si>
  <si>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</si>
  <si>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</si>
  <si>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</si>
  <si>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</si>
  <si>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</si>
  <si>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</si>
  <si>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</si>
  <si>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</si>
  <si>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</si>
  <si>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</si>
  <si>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</si>
  <si>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</si>
  <si>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</si>
  <si>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</si>
  <si>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</si>
  <si>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</si>
  <si>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</si>
  <si>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</si>
  <si>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</si>
  <si>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</si>
  <si>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</si>
  <si>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</si>
  <si>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</si>
  <si>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</si>
  <si>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</si>
  <si>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</si>
  <si>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</si>
  <si>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</si>
  <si>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</si>
  <si>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</si>
  <si>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</si>
  <si>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</si>
  <si>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</si>
  <si>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</si>
  <si>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</si>
  <si>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</si>
  <si>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</si>
  <si>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</si>
  <si>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</si>
  <si>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</si>
  <si>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</si>
  <si>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</si>
  <si>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</si>
  <si>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</si>
  <si>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</si>
  <si>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</si>
  <si>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</si>
  <si>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</si>
  <si>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</si>
  <si>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</si>
  <si>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</si>
  <si>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</si>
  <si>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</si>
  <si>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</si>
  <si>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</si>
  <si>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</si>
  <si>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</si>
  <si>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</si>
  <si>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</si>
  <si>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</si>
  <si>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</si>
  <si>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</si>
  <si>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</si>
  <si>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</si>
  <si>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</si>
  <si>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</si>
  <si>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</si>
  <si>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</si>
  <si>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</si>
  <si>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</si>
  <si>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</si>
  <si>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</si>
  <si>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</si>
  <si>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</si>
  <si>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</si>
  <si>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</si>
  <si>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</si>
  <si>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</si>
  <si>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</si>
  <si>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</si>
  <si>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</si>
  <si>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</si>
  <si>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</si>
  <si>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</si>
  <si>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</si>
  <si>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</si>
  <si>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</si>
  <si>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</si>
  <si>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</si>
  <si>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</si>
  <si>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</si>
  <si>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</si>
  <si>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</si>
  <si>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</si>
  <si>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</si>
  <si>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</si>
  <si>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</si>
  <si>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</si>
  <si>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</si>
  <si>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</si>
  <si>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</si>
  <si>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</si>
  <si>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</si>
  <si>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</si>
  <si>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</si>
  <si>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</si>
  <si>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</si>
  <si>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</si>
  <si>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</si>
  <si>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</si>
  <si>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</si>
  <si>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</si>
  <si>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</si>
  <si>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</si>
  <si>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</si>
  <si>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</si>
  <si>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</si>
  <si>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</si>
  <si>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</si>
  <si>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</si>
  <si>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</si>
  <si>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</si>
  <si>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</si>
  <si>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</si>
  <si>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</si>
  <si>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</si>
  <si>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</si>
  <si>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</si>
  <si>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</si>
  <si>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</si>
  <si>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</si>
  <si>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</si>
  <si>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</si>
  <si>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</si>
  <si>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</si>
  <si>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</si>
  <si>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</si>
  <si>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</si>
  <si>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</si>
  <si>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</si>
  <si>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</si>
  <si>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</si>
  <si>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</si>
  <si>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</si>
  <si>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</si>
  <si>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</si>
  <si>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</si>
  <si>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</si>
  <si>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</si>
  <si>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</si>
  <si>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</si>
  <si>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</si>
  <si>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</si>
  <si>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</si>
  <si>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</si>
  <si>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</si>
  <si>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</si>
  <si>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</si>
  <si>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</si>
  <si>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</si>
  <si>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</si>
  <si>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</si>
  <si>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</si>
  <si>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</si>
  <si>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</si>
  <si>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</si>
  <si>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</si>
  <si>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</si>
  <si>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</si>
  <si>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</si>
  <si>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</si>
  <si>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</si>
  <si>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</si>
  <si>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</si>
  <si>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</si>
  <si>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</si>
  <si>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</si>
  <si>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</si>
  <si>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</si>
  <si>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</si>
  <si>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</si>
  <si>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</si>
  <si>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</si>
  <si>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</si>
  <si>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</si>
  <si>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</si>
  <si>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</si>
  <si>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</si>
  <si>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</si>
  <si>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</si>
  <si>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</si>
  <si>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</si>
  <si>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</si>
  <si>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</si>
  <si>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</si>
  <si>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</si>
  <si>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</si>
  <si>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</si>
  <si>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</si>
  <si>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</si>
  <si>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</si>
  <si>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</si>
  <si>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</si>
  <si>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</si>
  <si>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</si>
  <si>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</si>
  <si>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</si>
  <si>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</si>
  <si>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</si>
  <si>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</si>
  <si>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</si>
  <si>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</si>
  <si>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</si>
  <si>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</si>
  <si>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</si>
  <si>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</si>
  <si>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</si>
  <si>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</si>
  <si>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</si>
  <si>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</si>
  <si>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</si>
  <si>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</si>
  <si>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</si>
  <si>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</si>
  <si>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</si>
  <si>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</si>
  <si>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</si>
  <si>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</si>
  <si>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</si>
  <si>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</si>
  <si>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</si>
  <si>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</si>
  <si>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</si>
  <si>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</si>
  <si>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</si>
  <si>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</si>
  <si>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</si>
  <si>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</si>
  <si>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</si>
  <si>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</si>
  <si>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</si>
  <si>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</si>
  <si>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</si>
  <si>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</si>
  <si>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</si>
  <si>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</si>
  <si>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</si>
  <si>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</si>
  <si>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</si>
  <si>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</si>
  <si>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</si>
  <si>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</si>
  <si>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</si>
  <si>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</si>
  <si>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</si>
  <si>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</si>
  <si>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</si>
  <si>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</si>
  <si>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</si>
  <si>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</si>
  <si>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</si>
  <si>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</si>
  <si>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</si>
  <si>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</si>
  <si>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</si>
  <si>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</si>
  <si>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</si>
  <si>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</si>
  <si>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</si>
  <si>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</si>
  <si>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</si>
  <si>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</si>
  <si>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</si>
  <si>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</si>
  <si>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</si>
  <si>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</si>
  <si>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</si>
  <si>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</si>
  <si>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</si>
  <si>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</si>
  <si>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</si>
  <si>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</si>
  <si>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</si>
  <si>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</si>
  <si>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</si>
  <si>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</si>
  <si>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</si>
  <si>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</si>
  <si>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</si>
  <si>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</si>
  <si>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</si>
  <si>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</si>
  <si>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</si>
  <si>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</si>
  <si>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</si>
  <si>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</si>
  <si>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</si>
  <si>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</si>
  <si>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</si>
  <si>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</si>
  <si>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</si>
  <si>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</si>
  <si>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</si>
  <si>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</si>
  <si>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</si>
  <si>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</si>
  <si>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</si>
  <si>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</si>
  <si>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</si>
  <si>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</si>
  <si>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</si>
  <si>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</si>
  <si>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</si>
  <si>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</si>
  <si>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</si>
  <si>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</si>
  <si>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</si>
  <si>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</si>
  <si>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</si>
  <si>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</si>
  <si>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</si>
  <si>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</si>
  <si>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</si>
  <si>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</si>
  <si>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</si>
  <si>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</si>
  <si>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</si>
  <si>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</si>
  <si>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</si>
  <si>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</si>
  <si>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</si>
  <si>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</si>
  <si>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</si>
  <si>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</si>
  <si>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</si>
  <si>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</si>
  <si>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</si>
  <si>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</si>
  <si>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</si>
  <si>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</si>
  <si>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</si>
  <si>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</si>
  <si>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</si>
  <si>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</si>
  <si>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</si>
  <si>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</si>
  <si>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</si>
  <si>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</si>
  <si>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</si>
  <si>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</si>
  <si>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</si>
  <si>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</si>
  <si>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</si>
  <si>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</si>
  <si>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</si>
  <si>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</si>
  <si>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</si>
  <si>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</si>
  <si>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</si>
  <si>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</si>
  <si>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</si>
  <si>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</si>
  <si>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</si>
  <si>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</si>
  <si>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</si>
  <si>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</si>
  <si>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</si>
  <si>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</si>
  <si>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</si>
  <si>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</si>
  <si>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</si>
  <si>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</si>
  <si>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</si>
  <si>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</si>
  <si>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</si>
  <si>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</si>
  <si>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</si>
  <si>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</si>
  <si>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</si>
  <si>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</si>
  <si>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</si>
  <si>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</si>
  <si>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</si>
  <si>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</si>
  <si>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</si>
  <si>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</si>
  <si>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</si>
  <si>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</si>
  <si>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</si>
  <si>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</si>
  <si>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</si>
  <si>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</si>
  <si>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</si>
  <si>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</si>
  <si>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</si>
  <si>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</si>
  <si>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</si>
  <si>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</si>
  <si>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</si>
  <si>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</si>
  <si>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</si>
  <si>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</si>
  <si>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</si>
  <si>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</si>
  <si>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</si>
  <si>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</si>
  <si>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</si>
  <si>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</si>
  <si>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</si>
  <si>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</si>
  <si>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</si>
  <si>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</si>
  <si>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</si>
  <si>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</si>
  <si>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</si>
  <si>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</si>
  <si>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</si>
  <si>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</si>
  <si>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</si>
  <si>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</si>
  <si>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</si>
  <si>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</si>
  <si>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</si>
  <si>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</si>
  <si>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</si>
  <si>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</si>
  <si>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</si>
  <si>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</si>
  <si>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</si>
  <si>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</si>
  <si>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</si>
  <si>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</si>
  <si>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</si>
  <si>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</si>
  <si>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</si>
  <si>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</si>
  <si>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</si>
  <si>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</si>
  <si>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</si>
  <si>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</si>
  <si>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</si>
  <si>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</si>
  <si>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</si>
  <si>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</si>
  <si>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</si>
  <si>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</si>
  <si>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</si>
  <si>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</si>
  <si>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</si>
  <si>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</si>
  <si>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</si>
  <si>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</si>
  <si>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</si>
  <si>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</si>
  <si>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</si>
  <si>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</si>
  <si>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</si>
  <si>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</si>
  <si>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</si>
  <si>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</si>
  <si>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</si>
  <si>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</si>
  <si>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</si>
  <si>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</si>
  <si>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</si>
  <si>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</si>
  <si>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</si>
  <si>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</si>
  <si>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</si>
  <si>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</si>
  <si>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</si>
  <si>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</si>
  <si>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</si>
  <si>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</si>
  <si>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</si>
  <si>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</si>
  <si>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</si>
  <si>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</si>
  <si>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</si>
  <si>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</si>
  <si>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</si>
  <si>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</si>
  <si>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</si>
  <si>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</si>
  <si>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</si>
  <si>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</si>
  <si>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</si>
  <si>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</si>
  <si>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</si>
  <si>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</si>
  <si>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</si>
  <si>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</si>
  <si>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</si>
  <si>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</si>
  <si>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</si>
  <si>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</si>
  <si>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</si>
  <si>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</si>
  <si>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</si>
  <si>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</si>
  <si>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</si>
  <si>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</si>
  <si>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</si>
  <si>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</si>
  <si>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</si>
  <si>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</si>
  <si>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</si>
  <si>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</si>
  <si>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</si>
  <si>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</si>
  <si>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</si>
  <si>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</si>
  <si>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</si>
  <si>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</si>
  <si>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</si>
  <si>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</si>
  <si>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</si>
  <si>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</si>
  <si>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</si>
  <si>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</si>
  <si>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</si>
  <si>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</si>
  <si>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</si>
  <si>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</si>
  <si>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</si>
  <si>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</si>
  <si>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</si>
  <si>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</si>
  <si>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</si>
  <si>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</si>
  <si>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</si>
  <si>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</si>
  <si>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</si>
  <si>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</si>
  <si>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</si>
  <si>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</si>
  <si>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</si>
  <si>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</si>
  <si>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</si>
  <si>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</si>
  <si>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</si>
  <si>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</si>
  <si>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</si>
  <si>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</si>
  <si>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</si>
  <si>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</si>
  <si>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</si>
  <si>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</si>
  <si>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</si>
  <si>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</si>
  <si>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</si>
  <si>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</si>
  <si>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</si>
  <si>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</si>
  <si>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</si>
  <si>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</si>
  <si>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</si>
  <si>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</si>
  <si>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</si>
  <si>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</si>
  <si>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</si>
  <si>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</si>
  <si>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</si>
  <si>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</si>
  <si>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</si>
  <si>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</si>
  <si>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</si>
  <si>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</si>
  <si>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</si>
  <si>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</si>
  <si>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</si>
  <si>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</si>
  <si>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</si>
  <si>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</si>
  <si>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</si>
  <si>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</si>
  <si>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</si>
  <si>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</si>
  <si>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</si>
  <si>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</si>
  <si>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</si>
  <si>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</si>
  <si>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</si>
  <si>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</si>
  <si>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</si>
  <si>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</si>
  <si>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</si>
  <si>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</si>
  <si>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</si>
  <si>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</si>
  <si>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</si>
  <si>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</si>
  <si>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</si>
  <si>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</si>
  <si>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</si>
  <si>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</si>
  <si>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</si>
  <si>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</si>
  <si>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</si>
  <si>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</si>
  <si>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</si>
  <si>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</si>
  <si>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</si>
  <si>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</si>
  <si>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</si>
  <si>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</si>
  <si>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</si>
  <si>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</si>
  <si>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</si>
  <si>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</si>
  <si>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</si>
  <si>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</si>
  <si>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</si>
  <si>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</si>
  <si>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</si>
  <si>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</si>
  <si>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</si>
  <si>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</si>
  <si>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</si>
  <si>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</si>
  <si>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</si>
  <si>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</si>
  <si>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</si>
  <si>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</si>
  <si>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</si>
  <si>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</si>
  <si>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</si>
  <si>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</si>
  <si>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</si>
  <si>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</si>
  <si>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</si>
  <si>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</si>
  <si>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</si>
  <si>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</si>
  <si>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</si>
  <si>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</si>
  <si>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</si>
  <si>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</si>
  <si>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</si>
  <si>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</si>
  <si>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</si>
  <si>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</si>
  <si>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</si>
  <si>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</si>
  <si>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</si>
  <si>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</si>
  <si>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</si>
  <si>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</si>
  <si>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</si>
  <si>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</si>
  <si>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</si>
  <si>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</si>
  <si>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</si>
  <si>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</si>
  <si>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</si>
  <si>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</si>
  <si>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</si>
  <si>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</si>
  <si>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</si>
  <si>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</si>
  <si>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</si>
  <si>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</si>
  <si>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</si>
  <si>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</si>
  <si>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</si>
  <si>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</si>
  <si>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</si>
  <si>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</si>
  <si>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</si>
  <si>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</si>
  <si>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</si>
  <si>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</si>
  <si>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</si>
  <si>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</si>
  <si>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</si>
  <si>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</si>
  <si>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</si>
  <si>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</si>
  <si>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</si>
  <si>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</si>
  <si>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</si>
  <si>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</si>
  <si>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</si>
  <si>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</si>
  <si>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</si>
  <si>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</si>
  <si>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</si>
  <si>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</si>
  <si>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</si>
  <si>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</si>
  <si>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</si>
  <si>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</si>
  <si>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</si>
  <si>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</si>
  <si>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</si>
  <si>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</si>
  <si>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</si>
  <si>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</si>
  <si>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</si>
  <si>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</si>
  <si>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</si>
  <si>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</si>
  <si>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</si>
  <si>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</si>
  <si>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</si>
  <si>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</si>
  <si>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</si>
  <si>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</si>
  <si>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</si>
  <si>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</si>
  <si>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</si>
  <si>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</si>
  <si>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</si>
  <si>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</si>
  <si>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</si>
  <si>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</si>
  <si>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</si>
  <si>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</si>
  <si>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</si>
  <si>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</si>
  <si>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</si>
  <si>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</si>
  <si>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</si>
  <si>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</si>
  <si>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</si>
  <si>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</si>
  <si>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</si>
  <si>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</si>
  <si>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</si>
  <si>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</si>
  <si>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</si>
  <si>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</si>
  <si>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</si>
  <si>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</si>
  <si>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</si>
  <si>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</si>
  <si>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</si>
  <si>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</si>
  <si>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</si>
  <si>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</si>
  <si>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</si>
  <si>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</si>
  <si>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</si>
  <si>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</si>
  <si>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</si>
  <si>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</si>
  <si>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</si>
  <si>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</si>
  <si>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</si>
  <si>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</si>
  <si>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</si>
  <si>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</si>
  <si>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</si>
  <si>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</si>
  <si>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</si>
  <si>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</si>
  <si>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</si>
  <si>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</si>
  <si>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</si>
  <si>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</si>
  <si>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</si>
  <si>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</si>
  <si>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</si>
  <si>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</si>
  <si>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</si>
  <si>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</si>
  <si>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</si>
  <si>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</si>
  <si>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</si>
  <si>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</si>
  <si>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</si>
  <si>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</si>
  <si>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</si>
  <si>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</si>
  <si>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</si>
  <si>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</si>
  <si>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</si>
  <si>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</si>
  <si>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</si>
  <si>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</si>
  <si>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</si>
  <si>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</si>
  <si>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</si>
  <si>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</si>
  <si>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</si>
  <si>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</si>
  <si>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</si>
  <si>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</si>
  <si>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</si>
  <si>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</si>
  <si>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</si>
  <si>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</si>
  <si>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</si>
  <si>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</si>
  <si>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</si>
  <si>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</si>
  <si>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</si>
  <si>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</si>
  <si>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</si>
  <si>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</si>
  <si>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</si>
  <si>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</si>
  <si>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</si>
  <si>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</si>
  <si>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</si>
  <si>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</si>
  <si>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</si>
  <si>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</si>
  <si>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</si>
  <si>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</si>
  <si>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</si>
  <si>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</si>
  <si>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</si>
  <si>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</si>
  <si>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</si>
  <si>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</si>
  <si>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</si>
  <si>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</si>
  <si>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</si>
  <si>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</si>
  <si>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</si>
  <si>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</si>
  <si>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</si>
  <si>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</si>
  <si>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</si>
  <si>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</si>
  <si>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</si>
  <si>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</si>
  <si>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</si>
  <si>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</si>
  <si>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</si>
  <si>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</si>
  <si>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</si>
  <si>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</si>
  <si>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</si>
  <si>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</si>
  <si>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</si>
  <si>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</si>
  <si>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</si>
  <si>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</si>
  <si>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</si>
  <si>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</si>
  <si>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</si>
  <si>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</si>
  <si>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</si>
  <si>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</si>
  <si>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</si>
  <si>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</si>
  <si>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</si>
  <si>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</si>
  <si>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</si>
  <si>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</si>
  <si>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</si>
  <si>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</si>
  <si>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</si>
  <si>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</si>
  <si>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</si>
  <si>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</si>
  <si>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</si>
  <si>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</si>
  <si>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</si>
  <si>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</si>
  <si>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</si>
  <si>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</si>
  <si>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</si>
  <si>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</si>
  <si>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</si>
  <si>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</si>
  <si>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</si>
  <si>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</si>
  <si>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</si>
  <si>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</si>
  <si>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</si>
  <si>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</si>
  <si>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</si>
  <si>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</si>
  <si>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</si>
  <si>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</si>
  <si>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</si>
  <si>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</si>
  <si>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</si>
  <si>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</si>
  <si>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</si>
  <si>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</si>
  <si>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</si>
  <si>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</si>
  <si>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</si>
  <si>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</si>
  <si>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</si>
  <si>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</si>
  <si>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</si>
  <si>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</si>
  <si>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</si>
  <si>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</si>
  <si>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</si>
  <si>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</si>
  <si>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</si>
  <si>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</si>
  <si>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</si>
  <si>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</si>
  <si>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</si>
  <si>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</si>
  <si>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</si>
  <si>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</si>
  <si>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</si>
  <si>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</si>
  <si>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</si>
  <si>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</si>
  <si>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</si>
  <si>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</si>
  <si>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</si>
  <si>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</si>
  <si>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</si>
  <si>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</si>
  <si>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</si>
  <si>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</si>
  <si>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</si>
  <si>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</si>
  <si>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</si>
  <si>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</si>
  <si>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</si>
  <si>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</si>
  <si>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</si>
  <si>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</si>
  <si>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</si>
  <si>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</si>
  <si>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</si>
  <si>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</si>
  <si>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</si>
  <si>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</si>
  <si>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</si>
  <si>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</si>
  <si>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</si>
  <si>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</si>
  <si>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</si>
  <si>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</si>
  <si>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</si>
  <si>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</si>
  <si>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</si>
  <si>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</si>
  <si>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</si>
  <si>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</si>
  <si>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</si>
  <si>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</si>
  <si>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</si>
  <si>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</si>
  <si>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</si>
  <si>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</si>
  <si>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</si>
  <si>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</si>
  <si>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</si>
  <si>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</si>
  <si>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</si>
  <si>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</si>
  <si>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</si>
  <si>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</si>
  <si>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</si>
  <si>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</si>
  <si>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</si>
  <si>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</si>
  <si>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</si>
  <si>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</si>
  <si>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</si>
  <si>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</si>
  <si>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</si>
  <si>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</si>
  <si>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</si>
  <si>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</si>
  <si>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</si>
  <si>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</si>
  <si>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</si>
  <si>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</si>
  <si>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</si>
  <si>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</si>
  <si>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</si>
  <si>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</si>
  <si>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</si>
  <si>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</si>
  <si>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</si>
  <si>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</si>
  <si>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</si>
  <si>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</si>
  <si>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</si>
  <si>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</si>
  <si>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</si>
  <si>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</si>
  <si>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</si>
  <si>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</si>
  <si>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</si>
  <si>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</si>
  <si>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</si>
  <si>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</si>
  <si>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</si>
  <si>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</si>
  <si>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</si>
  <si>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</si>
  <si>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</si>
  <si>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</si>
  <si>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</si>
  <si>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</si>
  <si>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</si>
  <si>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</si>
  <si>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</si>
  <si>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</si>
  <si>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</si>
  <si>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</si>
  <si>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</si>
  <si>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</si>
  <si>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</si>
  <si>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</si>
  <si>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</si>
  <si>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</si>
  <si>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</si>
  <si>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</si>
  <si>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</si>
  <si>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</si>
  <si>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</si>
  <si>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</si>
  <si>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</si>
  <si>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</si>
  <si>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</si>
  <si>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</si>
  <si>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</si>
  <si>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</si>
  <si>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</si>
  <si>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</si>
  <si>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</si>
  <si>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</si>
  <si>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</si>
  <si>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</si>
  <si>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</si>
  <si>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</si>
  <si>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</si>
  <si>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</si>
  <si>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</si>
  <si>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</si>
  <si>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</si>
  <si>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</si>
  <si>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</si>
  <si>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</si>
  <si>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</si>
  <si>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</si>
  <si>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</si>
  <si>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</si>
  <si>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</si>
  <si>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</si>
  <si>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</si>
  <si>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</si>
  <si>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</si>
  <si>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</si>
  <si>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</si>
  <si>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</si>
  <si>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</si>
  <si>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</si>
  <si>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</si>
  <si>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</si>
  <si>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</si>
  <si>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</si>
  <si>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</si>
  <si>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</si>
  <si>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</si>
  <si>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</si>
  <si>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</si>
  <si>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</si>
  <si>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</si>
  <si>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</si>
  <si>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</si>
  <si>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</si>
  <si>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</si>
  <si>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</si>
  <si>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</si>
  <si>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</si>
  <si>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</si>
  <si>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</si>
  <si>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</si>
  <si>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</si>
  <si>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</si>
  <si>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</si>
  <si>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</si>
  <si>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</si>
  <si>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</si>
  <si>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</si>
  <si>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</si>
  <si>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</si>
  <si>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</si>
  <si>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</si>
  <si>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</si>
  <si>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</si>
  <si>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</si>
  <si>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</si>
  <si>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</si>
  <si>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</si>
  <si>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</si>
  <si>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</si>
  <si>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</si>
  <si>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</si>
  <si>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</si>
  <si>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</si>
  <si>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</si>
  <si>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</si>
  <si>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</si>
  <si>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</si>
  <si>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</si>
  <si>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</si>
  <si>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</si>
  <si>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</si>
  <si>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</si>
  <si>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</si>
  <si>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</si>
  <si>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</si>
  <si>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</si>
  <si>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</si>
  <si>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</si>
  <si>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</si>
  <si>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</si>
  <si>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</si>
  <si>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</si>
  <si>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</si>
  <si>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</si>
  <si>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</si>
  <si>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</si>
  <si>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</si>
  <si>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</si>
  <si>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</si>
  <si>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</si>
  <si>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</si>
  <si>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</si>
  <si>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</si>
  <si>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</si>
  <si>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</si>
  <si>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</si>
  <si>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</si>
  <si>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</si>
  <si>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</si>
  <si>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</si>
  <si>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</si>
  <si>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</si>
  <si>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</si>
  <si>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</si>
  <si>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</si>
  <si>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</si>
  <si>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</si>
  <si>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</si>
  <si>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</si>
  <si>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</si>
  <si>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</si>
  <si>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</si>
  <si>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</si>
  <si>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</si>
  <si>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</si>
  <si>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</si>
  <si>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</si>
  <si>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</si>
  <si>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</si>
  <si>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</si>
  <si>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</si>
  <si>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</si>
  <si>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</si>
  <si>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</si>
  <si>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</si>
  <si>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</si>
  <si>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</si>
  <si>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</si>
  <si>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</si>
  <si>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</si>
  <si>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</si>
  <si>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</si>
  <si>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</si>
  <si>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</si>
  <si>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</si>
  <si>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</si>
  <si>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</si>
  <si>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</si>
  <si>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</si>
  <si>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</si>
  <si>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</si>
  <si>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</si>
  <si>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</si>
  <si>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</si>
  <si>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</si>
  <si>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</si>
  <si>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</si>
  <si>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</si>
  <si>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</si>
  <si>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</si>
  <si>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</si>
  <si>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</si>
  <si>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</si>
  <si>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</si>
  <si>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</si>
  <si>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</si>
  <si>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</si>
  <si>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</si>
  <si>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</si>
  <si>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</si>
  <si>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</si>
  <si>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</si>
  <si>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</si>
  <si>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</si>
  <si>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</si>
  <si>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</si>
  <si>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</si>
  <si>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</si>
  <si>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</si>
  <si>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</si>
  <si>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</si>
  <si>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</si>
  <si>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</si>
  <si>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</si>
  <si>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</si>
  <si>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</si>
  <si>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</si>
  <si>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</si>
  <si>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</si>
  <si>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</si>
  <si>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</si>
  <si>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</si>
  <si>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</si>
  <si>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</si>
  <si>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</si>
  <si>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</si>
  <si>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</si>
  <si>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</si>
  <si>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</si>
  <si>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</si>
  <si>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</si>
  <si>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</si>
  <si>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</si>
  <si>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</si>
  <si>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</si>
  <si>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</si>
  <si>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</si>
  <si>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</si>
  <si>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</si>
  <si>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</si>
  <si>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</si>
  <si>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</si>
  <si>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</si>
  <si>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</si>
  <si>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</si>
  <si>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</si>
  <si>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</si>
  <si>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</si>
  <si>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</si>
  <si>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</si>
  <si>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</si>
  <si>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</si>
  <si>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</si>
  <si>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</si>
  <si>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</si>
  <si>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</si>
  <si>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</si>
  <si>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</si>
  <si>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</si>
  <si>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</si>
  <si>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</si>
  <si>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</si>
  <si>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</si>
  <si>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</si>
  <si>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</si>
  <si>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</si>
  <si>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</si>
  <si>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</si>
  <si>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</si>
  <si>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</si>
  <si>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</si>
  <si>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</si>
  <si>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</si>
  <si>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</si>
  <si>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</si>
  <si>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</si>
  <si>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</si>
  <si>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</si>
  <si>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</si>
  <si>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</si>
  <si>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</si>
  <si>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</si>
  <si>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</si>
  <si>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</si>
  <si>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</si>
  <si>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</si>
  <si>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</si>
  <si>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</si>
  <si>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</si>
  <si>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</si>
  <si>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</si>
  <si>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</si>
  <si>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</si>
  <si>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</si>
  <si>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</si>
  <si>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</si>
  <si>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</si>
  <si>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</si>
  <si>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</si>
  <si>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</si>
  <si>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</si>
  <si>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</si>
  <si>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</si>
  <si>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</si>
  <si>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</si>
  <si>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</si>
  <si>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</si>
  <si>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</si>
  <si>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</si>
  <si>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</si>
  <si>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</si>
  <si>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</si>
  <si>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</si>
  <si>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</si>
  <si>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</si>
  <si>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</si>
  <si>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</si>
  <si>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</si>
  <si>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</si>
  <si>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</si>
  <si>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</si>
  <si>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</si>
  <si>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</si>
  <si>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</si>
  <si>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</si>
  <si>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</si>
  <si>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</si>
  <si>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</si>
  <si>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</si>
  <si>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</si>
  <si>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</si>
  <si>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</si>
  <si>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</si>
  <si>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</si>
  <si>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</si>
  <si>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</si>
  <si>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</si>
  <si>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</si>
  <si>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</si>
  <si>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</si>
  <si>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</si>
  <si>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</si>
  <si>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</si>
  <si>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</si>
  <si>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</si>
  <si>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</si>
  <si>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</si>
  <si>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</si>
  <si>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</si>
  <si>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</si>
  <si>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</si>
  <si>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</si>
  <si>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</si>
  <si>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</si>
  <si>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</si>
  <si>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</si>
  <si>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</si>
  <si>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</si>
  <si>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</si>
  <si>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</si>
  <si>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</si>
  <si>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</si>
  <si>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</si>
  <si>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</si>
  <si>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</si>
  <si>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</si>
  <si>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</si>
  <si>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</si>
  <si>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</si>
  <si>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</si>
  <si>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</si>
  <si>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</si>
  <si>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</si>
  <si>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</si>
  <si>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</si>
  <si>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</si>
  <si>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</si>
  <si>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</si>
  <si>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</si>
  <si>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</si>
  <si>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</si>
  <si>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</si>
  <si>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</si>
  <si>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</si>
  <si>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</si>
  <si>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</si>
  <si>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</si>
  <si>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</si>
  <si>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</si>
  <si>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</si>
  <si>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</si>
  <si>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</si>
  <si>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</si>
  <si>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</si>
  <si>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</si>
  <si>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</si>
  <si>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</si>
  <si>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</si>
  <si>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</si>
  <si>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</si>
  <si>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</si>
  <si>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</si>
  <si>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</si>
  <si>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</si>
  <si>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</si>
  <si>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</si>
  <si>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</si>
  <si>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</si>
  <si>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</si>
  <si>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</si>
  <si>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</si>
  <si>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</si>
  <si>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</si>
  <si>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</si>
  <si>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</si>
  <si>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</si>
  <si>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</si>
  <si>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</si>
  <si>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</si>
  <si>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</si>
  <si>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</si>
  <si>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</si>
  <si>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</si>
  <si>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</si>
  <si>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</si>
  <si>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</si>
  <si>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</si>
  <si>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</si>
  <si>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</si>
  <si>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</si>
  <si>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</si>
  <si>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</si>
  <si>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</si>
  <si>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</si>
  <si>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</si>
  <si>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</si>
  <si>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</si>
  <si>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</si>
  <si>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</si>
  <si>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</si>
  <si>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</si>
  <si>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</si>
  <si>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</si>
  <si>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</si>
  <si>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</si>
  <si>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</si>
  <si>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</si>
  <si>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</si>
  <si>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</si>
  <si>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</si>
  <si>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</si>
  <si>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</si>
  <si>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</si>
  <si>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</si>
  <si>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</si>
  <si>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</si>
  <si>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</si>
  <si>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</si>
  <si>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</si>
  <si>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</si>
  <si>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</si>
  <si>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</si>
  <si>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</si>
  <si>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</si>
  <si>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</si>
  <si>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</si>
  <si>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</si>
  <si>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</si>
  <si>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</si>
  <si>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</si>
  <si>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</si>
  <si>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</si>
  <si>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</si>
  <si>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</si>
  <si>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</si>
  <si>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</si>
  <si>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</si>
  <si>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</si>
  <si>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</si>
  <si>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</si>
  <si>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</si>
  <si>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</si>
  <si>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</si>
  <si>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</si>
  <si>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</si>
  <si>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</si>
  <si>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</si>
  <si>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</si>
  <si>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</si>
  <si>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</si>
  <si>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</si>
  <si>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</si>
  <si>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</si>
  <si>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</si>
  <si>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</si>
  <si>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</si>
  <si>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</si>
  <si>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</si>
  <si>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</si>
  <si>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</si>
  <si>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</si>
  <si>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</si>
  <si>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</si>
  <si>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</si>
  <si>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</si>
  <si>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</si>
  <si>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</si>
  <si>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</si>
  <si>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</si>
  <si>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</si>
  <si>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</si>
  <si>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</si>
  <si>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</si>
  <si>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</si>
  <si>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</si>
  <si>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</si>
  <si>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</si>
  <si>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</si>
  <si>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</si>
  <si>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</si>
  <si>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</si>
  <si>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</si>
  <si>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</si>
  <si>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</si>
  <si>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</si>
  <si>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</si>
  <si>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</si>
  <si>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</si>
  <si>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</si>
  <si>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</si>
  <si>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</si>
  <si>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</si>
  <si>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</si>
  <si>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</si>
  <si>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</si>
  <si>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</si>
  <si>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</si>
  <si>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</si>
  <si>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</si>
  <si>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</si>
  <si>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</si>
  <si>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</si>
  <si>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</si>
  <si>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</si>
  <si>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</si>
  <si>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</si>
  <si>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</si>
  <si>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</si>
  <si>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</si>
  <si>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</si>
  <si>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</si>
  <si>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</si>
  <si>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</si>
  <si>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</si>
  <si>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</si>
  <si>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</si>
  <si>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</si>
  <si>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</si>
  <si>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</si>
  <si>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</si>
  <si>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</si>
  <si>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</si>
  <si>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</si>
  <si>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</si>
  <si>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</si>
  <si>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</si>
  <si>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</si>
  <si>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</si>
  <si>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</si>
  <si>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</si>
  <si>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</si>
  <si>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</si>
  <si>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</si>
  <si>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</si>
  <si>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</si>
  <si>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</si>
  <si>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</si>
  <si>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</si>
  <si>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</si>
  <si>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</si>
  <si>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</si>
  <si>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</si>
  <si>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</si>
  <si>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</si>
  <si>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</si>
  <si>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</si>
  <si>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</si>
  <si>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</si>
  <si>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</si>
  <si>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</si>
  <si>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</si>
  <si>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</si>
  <si>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</si>
  <si>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</si>
  <si>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</si>
  <si>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</si>
  <si>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</si>
  <si>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</si>
  <si>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</si>
  <si>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</si>
  <si>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</si>
  <si>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</si>
  <si>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</si>
  <si>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</si>
  <si>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</si>
  <si>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</si>
  <si>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</si>
  <si>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</si>
  <si>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</si>
  <si>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</si>
  <si>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</si>
  <si>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</si>
  <si>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</si>
  <si>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</si>
  <si>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</si>
  <si>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</si>
  <si>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</si>
  <si>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</si>
  <si>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</si>
  <si>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</si>
  <si>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</si>
  <si>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</si>
  <si>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</si>
  <si>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</si>
  <si>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</si>
  <si>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</si>
  <si>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</si>
  <si>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</si>
  <si>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</si>
  <si>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</si>
  <si>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</si>
  <si>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</si>
  <si>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</si>
  <si>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</si>
  <si>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</si>
  <si>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</si>
  <si>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</si>
  <si>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</si>
  <si>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</si>
  <si>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</si>
  <si>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</si>
  <si>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</si>
  <si>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</si>
  <si>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</si>
  <si>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</si>
  <si>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</si>
  <si>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</si>
  <si>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</si>
  <si>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</si>
  <si>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</si>
  <si>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</si>
  <si>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</si>
  <si>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</si>
  <si>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</si>
  <si>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</si>
  <si>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</si>
  <si>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</si>
  <si>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</si>
  <si>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</si>
  <si>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</si>
  <si>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</si>
  <si>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</si>
  <si>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</si>
  <si>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</si>
  <si>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</si>
  <si>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</si>
  <si>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</si>
  <si>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</si>
  <si>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</si>
  <si>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</si>
  <si>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</si>
  <si>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</si>
  <si>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</si>
  <si>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</si>
  <si>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</si>
  <si>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</si>
  <si>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</si>
  <si>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</si>
  <si>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</si>
  <si>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</si>
  <si>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</si>
  <si>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</si>
  <si>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</si>
  <si>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</si>
  <si>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</si>
  <si>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</si>
  <si>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</si>
  <si>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</si>
  <si>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</si>
  <si>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</si>
  <si>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</si>
  <si>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</si>
  <si>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</si>
  <si>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</si>
  <si>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</si>
  <si>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</si>
  <si>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</si>
  <si>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</si>
  <si>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</si>
  <si>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</si>
  <si>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</si>
  <si>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</si>
  <si>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</si>
  <si>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</si>
  <si>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</si>
  <si>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</si>
  <si>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</si>
  <si>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</si>
  <si>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</si>
  <si>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</si>
  <si>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</si>
  <si>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</si>
  <si>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</si>
  <si>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</si>
  <si>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</si>
  <si>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</si>
  <si>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</si>
  <si>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</si>
  <si>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</si>
  <si>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</si>
  <si>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</si>
  <si>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</si>
  <si>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</si>
  <si>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</si>
  <si>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</si>
  <si>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</si>
  <si>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</si>
  <si>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</si>
  <si>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</si>
  <si>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</si>
  <si>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</si>
  <si>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</si>
  <si>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</si>
  <si>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</si>
  <si>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</si>
  <si>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</si>
  <si>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</si>
  <si>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</si>
  <si>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</si>
  <si>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</si>
  <si>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</si>
  <si>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</si>
  <si>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</si>
  <si>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</si>
  <si>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</si>
  <si>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</si>
  <si>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</si>
  <si>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</si>
  <si>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</si>
  <si>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</si>
  <si>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</si>
  <si>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</si>
  <si>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</si>
  <si>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</si>
  <si>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</si>
  <si>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</si>
  <si>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</si>
  <si>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</si>
  <si>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</si>
  <si>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</si>
  <si>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</si>
  <si>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</si>
  <si>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</si>
  <si>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</si>
  <si>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</si>
  <si>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</si>
  <si>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</si>
  <si>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</si>
  <si>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</si>
  <si>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</si>
  <si>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</si>
  <si>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</si>
  <si>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</si>
  <si>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</si>
  <si>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</si>
  <si>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</si>
  <si>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</si>
  <si>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</si>
  <si>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</si>
  <si>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</si>
  <si>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</si>
  <si>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</si>
  <si>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</si>
  <si>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</si>
  <si>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</si>
  <si>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</si>
  <si>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</si>
  <si>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</si>
  <si>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</si>
  <si>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</si>
  <si>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</si>
  <si>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</si>
  <si>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</si>
  <si>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</si>
  <si>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</si>
  <si>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</si>
  <si>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</si>
  <si>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</si>
  <si>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</si>
  <si>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</si>
  <si>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</si>
  <si>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</si>
  <si>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</si>
  <si>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</si>
  <si>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</si>
  <si>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</si>
  <si>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</si>
  <si>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</si>
  <si>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</si>
  <si>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</si>
  <si>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</si>
  <si>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</si>
  <si>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</si>
  <si>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</si>
  <si>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</si>
  <si>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</si>
  <si>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</si>
  <si>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</si>
  <si>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</si>
  <si>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</si>
  <si>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</si>
  <si>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</si>
  <si>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</si>
  <si>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</si>
  <si>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</si>
  <si>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</si>
  <si>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</si>
  <si>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</si>
  <si>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</si>
  <si>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</si>
  <si>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</si>
  <si>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</si>
  <si>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</si>
  <si>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</si>
  <si>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</si>
  <si>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</si>
  <si>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</si>
  <si>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</si>
  <si>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</si>
  <si>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</si>
  <si>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</si>
  <si>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</si>
  <si>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</si>
  <si>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</si>
  <si>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</si>
  <si>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</si>
  <si>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</si>
  <si>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</si>
  <si>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</si>
  <si>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</si>
  <si>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</si>
  <si>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</si>
  <si>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</si>
  <si>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</si>
  <si>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</si>
  <si>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</si>
  <si>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</si>
  <si>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</si>
  <si>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</si>
  <si>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</si>
  <si>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</si>
  <si>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</si>
  <si>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</si>
  <si>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</si>
  <si>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</si>
  <si>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</si>
  <si>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</si>
  <si>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</si>
  <si>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</si>
  <si>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</si>
  <si>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</si>
  <si>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</si>
  <si>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</si>
  <si>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</si>
  <si>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</si>
  <si>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</si>
  <si>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</si>
  <si>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</si>
  <si>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</si>
  <si>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</si>
  <si>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</si>
  <si>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</si>
  <si>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</si>
  <si>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</si>
  <si>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</si>
  <si>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</si>
  <si>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</si>
  <si>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</si>
  <si>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</si>
  <si>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</si>
  <si>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</si>
  <si>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</si>
  <si>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</si>
  <si>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</si>
  <si>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</si>
  <si>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</si>
  <si>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</si>
  <si>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</si>
  <si>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</si>
  <si>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</si>
  <si>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</si>
  <si>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</si>
  <si>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</si>
  <si>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</si>
  <si>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</si>
  <si>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</si>
  <si>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</si>
  <si>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</si>
  <si>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</si>
  <si>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</si>
  <si>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</si>
  <si>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</si>
  <si>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</si>
  <si>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</si>
  <si>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</si>
  <si>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</si>
  <si>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</si>
  <si>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</si>
  <si>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</si>
  <si>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</si>
  <si>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</si>
  <si>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</si>
  <si>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</si>
  <si>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</si>
  <si>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</si>
  <si>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</si>
  <si>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</si>
  <si>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</si>
  <si>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</si>
  <si>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</si>
  <si>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</si>
  <si>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</si>
  <si>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</si>
  <si>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</si>
  <si>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</si>
  <si>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</si>
  <si>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</si>
  <si>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</si>
  <si>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</si>
  <si>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</si>
  <si>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</si>
  <si>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</si>
  <si>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</si>
  <si>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</si>
  <si>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</si>
  <si>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</si>
  <si>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</si>
  <si>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</si>
  <si>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</si>
  <si>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</si>
  <si>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</si>
  <si>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</si>
  <si>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</si>
  <si>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</si>
  <si>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</si>
  <si>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</si>
  <si>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</si>
  <si>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</si>
  <si>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</si>
  <si>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</si>
  <si>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</si>
  <si>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</si>
  <si>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</si>
  <si>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</si>
  <si>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</si>
  <si>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</si>
  <si>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</si>
  <si>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</si>
  <si>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</si>
  <si>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</si>
  <si>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</si>
  <si>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</si>
  <si>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</si>
  <si>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</si>
  <si>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</si>
  <si>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</si>
  <si>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</si>
  <si>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</si>
  <si>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</si>
  <si>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</si>
  <si>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</si>
  <si>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</si>
  <si>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</si>
  <si>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</si>
  <si>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</si>
  <si>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</si>
  <si>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</si>
  <si>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</si>
  <si>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</si>
  <si>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</si>
  <si>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</si>
  <si>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</si>
  <si>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</si>
  <si>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</si>
  <si>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</si>
  <si>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</si>
  <si>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</si>
  <si>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</si>
  <si>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</si>
  <si>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</si>
  <si>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</si>
  <si>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</si>
  <si>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</si>
  <si>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</si>
  <si>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</si>
  <si>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</si>
  <si>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</si>
  <si>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</si>
  <si>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</si>
  <si>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</si>
  <si>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</si>
  <si>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</si>
  <si>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</si>
  <si>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</si>
  <si>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</si>
  <si>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</si>
  <si>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</si>
  <si>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</si>
  <si>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</si>
  <si>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</si>
  <si>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</si>
  <si>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</si>
  <si>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</si>
  <si>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</si>
  <si>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</si>
  <si>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</si>
  <si>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</si>
  <si>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</si>
  <si>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</si>
  <si>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</si>
  <si>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</si>
  <si>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</si>
  <si>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</si>
  <si>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</si>
  <si>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</si>
  <si>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</si>
  <si>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</si>
  <si>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</si>
  <si>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</si>
  <si>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</si>
  <si>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</si>
  <si>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</si>
  <si>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</si>
  <si>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</si>
  <si>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</si>
  <si>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</si>
  <si>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</si>
  <si>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</si>
  <si>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</si>
  <si>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</si>
  <si>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</si>
  <si>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</si>
  <si>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</si>
  <si>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</si>
  <si>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</si>
  <si>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</si>
  <si>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</si>
  <si>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</si>
  <si>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</si>
  <si>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</si>
  <si>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</si>
  <si>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</si>
  <si>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</si>
  <si>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</si>
  <si>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</si>
  <si>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</si>
  <si>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</si>
  <si>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</si>
  <si>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</si>
  <si>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</si>
  <si>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</si>
  <si>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</si>
  <si>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</si>
  <si>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</si>
  <si>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</si>
  <si>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</si>
  <si>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</si>
  <si>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</si>
  <si>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</si>
  <si>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</si>
  <si>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</si>
  <si>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</si>
  <si>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</si>
  <si>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</si>
  <si>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</si>
  <si>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</si>
  <si>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</si>
  <si>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</si>
  <si>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</si>
  <si>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</si>
  <si>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</si>
  <si>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</si>
  <si>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</si>
  <si>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</si>
  <si>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</si>
  <si>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</si>
  <si>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</si>
  <si>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</si>
  <si>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</si>
  <si>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</si>
  <si>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</si>
  <si>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</si>
  <si>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</si>
  <si>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</si>
  <si>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</si>
  <si>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</si>
  <si>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</si>
  <si>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</si>
  <si>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</si>
  <si>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</si>
  <si>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</si>
  <si>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</si>
  <si>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</si>
  <si>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</si>
  <si>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</si>
  <si>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</si>
  <si>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</si>
  <si>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</si>
  <si>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</si>
  <si>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</si>
  <si>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</si>
  <si>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</si>
  <si>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</si>
  <si>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</si>
  <si>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</si>
  <si>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</si>
  <si>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</si>
  <si>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</si>
  <si>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</si>
  <si>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</si>
  <si>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</si>
  <si>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</si>
  <si>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</si>
  <si>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</si>
  <si>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</si>
  <si>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</si>
  <si>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</si>
  <si>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</si>
  <si>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</si>
  <si>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</si>
  <si>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</si>
  <si>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</si>
  <si>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</si>
  <si>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</si>
  <si>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</si>
  <si>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</si>
  <si>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</si>
  <si>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</si>
  <si>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</si>
  <si>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</si>
  <si>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</si>
  <si>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</si>
  <si>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</si>
  <si>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</si>
  <si>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</si>
  <si>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</si>
  <si>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</si>
  <si>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</si>
  <si>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</si>
  <si>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</si>
  <si>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</si>
  <si>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</si>
  <si>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</si>
  <si>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</si>
  <si>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</si>
  <si>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</si>
  <si>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</si>
  <si>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</si>
  <si>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</si>
  <si>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</si>
  <si>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</si>
  <si>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</si>
  <si>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</si>
  <si>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</si>
  <si>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</si>
  <si>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</si>
  <si>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</si>
  <si>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</si>
  <si>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</si>
  <si>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</si>
  <si>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</si>
  <si>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</si>
  <si>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</si>
  <si>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</si>
  <si>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</si>
  <si>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</si>
  <si>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</si>
  <si>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</si>
  <si>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</si>
  <si>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</si>
  <si>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</si>
  <si>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</si>
  <si>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</si>
  <si>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</si>
  <si>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</si>
  <si>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</si>
  <si>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</si>
  <si>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</si>
  <si>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</si>
  <si>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</si>
  <si>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</si>
  <si>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</si>
  <si>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</si>
  <si>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</si>
  <si>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</si>
  <si>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</si>
  <si>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</si>
  <si>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</si>
  <si>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</si>
  <si>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</si>
  <si>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</si>
  <si>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</si>
  <si>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</si>
  <si>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</si>
  <si>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</si>
  <si>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</si>
  <si>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</si>
  <si>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</si>
  <si>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</si>
  <si>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</si>
  <si>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</si>
  <si>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</si>
  <si>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</si>
  <si>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</si>
  <si>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</si>
  <si>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</si>
  <si>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</si>
  <si>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</si>
  <si>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</si>
  <si>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</si>
  <si>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</si>
  <si>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</si>
  <si>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</si>
  <si>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</si>
  <si>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</si>
  <si>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</si>
  <si>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</si>
  <si>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</si>
  <si>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</si>
  <si>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</si>
  <si>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</si>
  <si>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</si>
  <si>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</si>
  <si>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</si>
  <si>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</si>
  <si>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</si>
  <si>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</si>
  <si>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</si>
  <si>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</si>
  <si>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</si>
  <si>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</si>
  <si>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</si>
  <si>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</si>
  <si>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</si>
  <si>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</si>
  <si>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</si>
  <si>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</si>
  <si>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</si>
  <si>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</si>
  <si>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</si>
  <si>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</si>
  <si>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</si>
  <si>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</si>
  <si>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</si>
  <si>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</si>
  <si>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</si>
  <si>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</si>
  <si>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</si>
  <si>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</si>
  <si>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</si>
  <si>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</si>
  <si>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</si>
  <si>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</si>
  <si>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</si>
  <si>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</si>
  <si>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</si>
  <si>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</si>
  <si>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</si>
  <si>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</si>
  <si>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</si>
  <si>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</si>
  <si>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</si>
  <si>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</si>
  <si>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</si>
  <si>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</si>
  <si>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</si>
  <si>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</si>
  <si>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</si>
  <si>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</si>
  <si>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</si>
  <si>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</si>
  <si>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</si>
  <si>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</si>
  <si>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</si>
  <si>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</si>
  <si>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</si>
  <si>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</si>
  <si>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</si>
  <si>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</si>
  <si>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</si>
  <si>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</si>
  <si>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</si>
  <si>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</si>
  <si>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</si>
  <si>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</si>
  <si>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</si>
  <si>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</si>
  <si>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</si>
  <si>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</si>
  <si>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</si>
  <si>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</si>
  <si>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</si>
  <si>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</si>
  <si>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</si>
  <si>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</si>
  <si>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</si>
  <si>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</si>
  <si>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</si>
  <si>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</si>
  <si>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</si>
  <si>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</si>
  <si>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</si>
  <si>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</si>
  <si>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</si>
  <si>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</si>
  <si>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</si>
  <si>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</si>
  <si>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</si>
  <si>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</si>
  <si>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</si>
  <si>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</si>
  <si>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</si>
  <si>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</si>
  <si>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</si>
  <si>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</si>
  <si>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</si>
  <si>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</si>
  <si>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</si>
  <si>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</si>
  <si>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</si>
  <si>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</si>
  <si>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</si>
  <si>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</si>
  <si>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</si>
  <si>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</si>
  <si>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</si>
  <si>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</si>
  <si>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</si>
  <si>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</si>
  <si>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</si>
  <si>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</si>
  <si>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</si>
  <si>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</si>
  <si>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</si>
  <si>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</si>
  <si>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</si>
  <si>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</si>
  <si>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</si>
  <si>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</si>
  <si>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</si>
  <si>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</si>
  <si>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</si>
  <si>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</si>
  <si>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</si>
  <si>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</si>
  <si>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</si>
  <si>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</si>
  <si>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</si>
  <si>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</si>
  <si>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</si>
  <si>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</si>
  <si>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</si>
  <si>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</si>
  <si>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</si>
  <si>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</si>
  <si>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</si>
  <si>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</si>
  <si>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</si>
  <si>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</si>
  <si>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</si>
  <si>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</si>
  <si>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</si>
  <si>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</si>
  <si>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</si>
  <si>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</si>
  <si>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</si>
  <si>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</si>
  <si>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</si>
  <si>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</si>
  <si>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</si>
  <si>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</si>
  <si>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</si>
  <si>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</si>
  <si>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</si>
  <si>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</si>
  <si>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</si>
  <si>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</si>
  <si>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</si>
  <si>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</si>
  <si>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</si>
  <si>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</si>
  <si>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</si>
  <si>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</si>
  <si>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</si>
  <si>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</si>
  <si>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</si>
  <si>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</si>
  <si>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</si>
  <si>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</si>
  <si>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</si>
  <si>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</si>
  <si>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</si>
  <si>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</si>
  <si>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</si>
  <si>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</si>
  <si>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</si>
  <si>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</si>
  <si>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</si>
  <si>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</si>
  <si>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</si>
  <si>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</si>
  <si>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</si>
  <si>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</si>
  <si>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</si>
  <si>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</si>
  <si>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</si>
  <si>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</si>
  <si>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</si>
  <si>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</si>
  <si>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</si>
  <si>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</si>
  <si>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</si>
  <si>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</si>
  <si>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</si>
  <si>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</si>
  <si>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</si>
  <si>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</si>
  <si>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</si>
  <si>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</si>
  <si>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</si>
  <si>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</si>
  <si>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</si>
  <si>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</si>
  <si>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</si>
  <si>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</si>
  <si>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</si>
  <si>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</si>
  <si>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</si>
  <si>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</si>
  <si>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</si>
  <si>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</si>
  <si>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</si>
  <si>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</si>
  <si>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</si>
  <si>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</si>
  <si>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</si>
  <si>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</si>
  <si>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</si>
  <si>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</si>
  <si>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</si>
  <si>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</si>
  <si>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</si>
  <si>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</si>
  <si>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</si>
  <si>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</si>
  <si>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</si>
  <si>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</si>
  <si>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</si>
  <si>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</si>
  <si>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</si>
  <si>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</si>
  <si>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</si>
  <si>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</si>
  <si>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</si>
  <si>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</si>
  <si>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</si>
  <si>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</si>
  <si>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</si>
  <si>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</si>
  <si>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</si>
  <si>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</si>
  <si>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</si>
  <si>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</si>
  <si>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</si>
  <si>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</si>
  <si>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</si>
  <si>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</si>
  <si>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</si>
  <si>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</si>
  <si>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</si>
  <si>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</si>
  <si>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</si>
  <si>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</si>
  <si>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</si>
  <si>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</si>
  <si>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</si>
  <si>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</si>
  <si>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</si>
  <si>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</si>
  <si>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</si>
  <si>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</si>
  <si>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</si>
  <si>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</si>
  <si>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</si>
  <si>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</si>
  <si>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</si>
  <si>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</si>
  <si>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</si>
  <si>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</si>
  <si>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</si>
  <si>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</si>
  <si>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</si>
  <si>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</si>
  <si>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</si>
  <si>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</si>
  <si>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</si>
  <si>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</si>
  <si>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</si>
  <si>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</si>
  <si>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</si>
  <si>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</si>
  <si>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</si>
  <si>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</si>
  <si>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</si>
  <si>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</si>
  <si>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</si>
  <si>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</si>
  <si>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</si>
  <si>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</si>
  <si>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</si>
  <si>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</si>
  <si>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</si>
  <si>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</si>
  <si>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</si>
  <si>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</si>
  <si>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</si>
  <si>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</si>
  <si>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</si>
  <si>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</si>
  <si>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</si>
  <si>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</si>
  <si>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</si>
  <si>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</si>
  <si>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</si>
  <si>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</si>
  <si>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</si>
  <si>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</si>
  <si>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</si>
  <si>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</si>
  <si>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</si>
  <si>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</si>
  <si>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</si>
  <si>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</si>
  <si>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</si>
  <si>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</si>
  <si>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</si>
  <si>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</si>
  <si>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</si>
  <si>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</si>
  <si>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</si>
  <si>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</si>
  <si>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</si>
  <si>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</si>
  <si>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</si>
  <si>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</si>
  <si>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</si>
  <si>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</si>
  <si>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</si>
  <si>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</si>
  <si>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</si>
  <si>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</si>
  <si>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</si>
  <si>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</si>
  <si>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</si>
  <si>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</si>
  <si>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</si>
  <si>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</si>
  <si>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</si>
  <si>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</si>
  <si>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</si>
  <si>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</si>
  <si>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</si>
  <si>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</si>
  <si>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</si>
  <si>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</si>
  <si>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</si>
  <si>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</si>
  <si>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</si>
  <si>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</si>
  <si>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</si>
  <si>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</si>
  <si>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</si>
  <si>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</si>
  <si>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</si>
  <si>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</si>
  <si>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</si>
  <si>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</si>
  <si>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</si>
  <si>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</si>
  <si>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</si>
  <si>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</si>
  <si>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</si>
  <si>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</si>
  <si>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</si>
  <si>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</si>
  <si>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</si>
  <si>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</si>
  <si>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</si>
  <si>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</si>
  <si>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</si>
  <si>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</si>
  <si>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</si>
  <si>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</si>
  <si>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</si>
  <si>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</si>
  <si>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</si>
  <si>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</si>
  <si>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</si>
  <si>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</si>
  <si>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</si>
  <si>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</si>
  <si>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</si>
  <si>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</si>
  <si>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</si>
  <si>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</si>
  <si>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</si>
  <si>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</si>
  <si>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</si>
  <si>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</si>
  <si>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</si>
  <si>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</si>
  <si>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</si>
  <si>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</si>
  <si>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</si>
  <si>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</si>
  <si>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</si>
  <si>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</si>
  <si>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</si>
  <si>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</si>
  <si>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</si>
  <si>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</si>
  <si>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</si>
  <si>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</si>
  <si>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</si>
  <si>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</si>
  <si>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</si>
  <si>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</si>
  <si>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</si>
  <si>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</si>
  <si>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</si>
  <si>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</si>
  <si>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</si>
  <si>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</si>
  <si>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</si>
  <si>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</si>
  <si>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</si>
  <si>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</si>
  <si>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</si>
  <si>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</si>
  <si>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</si>
  <si>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</si>
  <si>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</si>
  <si>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</si>
  <si>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</si>
  <si>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</si>
  <si>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</si>
  <si>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</si>
  <si>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</si>
  <si>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</si>
  <si>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</si>
  <si>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</si>
  <si>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</si>
  <si>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</si>
  <si>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</si>
  <si>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</si>
  <si>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</si>
  <si>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</si>
  <si>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</si>
  <si>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</si>
  <si>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</si>
  <si>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</si>
  <si>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</si>
  <si>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</si>
  <si>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</si>
  <si>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</si>
  <si>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</si>
  <si>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</si>
  <si>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</si>
  <si>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</si>
  <si>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</si>
  <si>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</si>
  <si>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</si>
  <si>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</si>
  <si>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</si>
  <si>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</si>
  <si>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</si>
  <si>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</si>
  <si>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</si>
  <si>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</si>
  <si>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</si>
  <si>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</si>
  <si>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</si>
  <si>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</si>
  <si>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</si>
  <si>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</si>
  <si>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</si>
  <si>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</si>
  <si>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</si>
  <si>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</si>
  <si>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</si>
  <si>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</si>
  <si>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</si>
  <si>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</si>
  <si>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</si>
  <si>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</si>
  <si>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</si>
  <si>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</si>
  <si>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</si>
  <si>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</si>
  <si>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</si>
  <si>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</si>
  <si>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</si>
  <si>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</si>
  <si>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</si>
  <si>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</si>
  <si>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</si>
  <si>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</si>
  <si>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</si>
  <si>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</si>
  <si>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</si>
  <si>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</si>
  <si>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</si>
  <si>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</si>
  <si>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</si>
  <si>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</si>
  <si>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</si>
  <si>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</si>
  <si>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</si>
  <si>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</si>
  <si>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</si>
  <si>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</si>
  <si>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</si>
  <si>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</si>
  <si>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</si>
  <si>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</si>
  <si>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</si>
  <si>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</si>
  <si>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</si>
  <si>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</si>
  <si>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</si>
  <si>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</si>
  <si>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</si>
  <si>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</si>
  <si>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</si>
  <si>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</si>
  <si>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</si>
  <si>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</si>
  <si>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</si>
  <si>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</si>
  <si>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</si>
  <si>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</si>
  <si>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</si>
  <si>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</si>
  <si>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</si>
  <si>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</si>
  <si>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</si>
  <si>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</si>
  <si>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</si>
  <si>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</si>
  <si>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</si>
  <si>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</si>
  <si>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</si>
  <si>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</si>
  <si>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</si>
  <si>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</si>
  <si>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</si>
  <si>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</si>
  <si>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</si>
  <si>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</si>
  <si>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</si>
  <si>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</si>
  <si>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</si>
  <si>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</si>
  <si>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</si>
  <si>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</si>
  <si>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</si>
  <si>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</si>
  <si>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</si>
  <si>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dataCon Inc.</t>
  </si>
  <si>
    <t>08-852440</t>
  </si>
  <si>
    <t>DUNS</t>
  </si>
  <si>
    <t>10 Elizabeth Drive Unit #8, Chelmsford, MA 01824</t>
  </si>
  <si>
    <t>Dave Genchauski</t>
  </si>
  <si>
    <t>dave _genchauski@data-con.com</t>
  </si>
  <si>
    <t>781-273-5800 ext 294</t>
  </si>
  <si>
    <t>Quality Supply Program Manager</t>
  </si>
  <si>
    <t>In some Capacitors</t>
  </si>
  <si>
    <t>In solder and on PCB's with HASL finish</t>
  </si>
  <si>
    <t>On some Printed circuit boards</t>
  </si>
  <si>
    <t>Materials are added to our purchases many levels before we receive them</t>
  </si>
  <si>
    <t>Materials are added to our purchases many levels before we receive them, none reported to us.</t>
  </si>
  <si>
    <t>Only the suppliers that source the material directly</t>
  </si>
  <si>
    <t xml:space="preserve">Capacitor suppliers </t>
  </si>
  <si>
    <t>Solder and PWB suppliers</t>
  </si>
  <si>
    <t>PWB and some component suppliers</t>
  </si>
  <si>
    <t>http:data-con.com/corporate-docs/</t>
  </si>
  <si>
    <t>Non-compliance can be cause to rmove supplier from the AVL</t>
  </si>
  <si>
    <t>We supply CMRT to or customers when requested.</t>
  </si>
  <si>
    <t>PT Refined Bangka Tin</t>
  </si>
  <si>
    <t>CID001460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</si>
</sst>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404">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0" fillId="0" borderId="48" xfId="0" applyBorder="1" applyAlignment="1" applyProtection="1">
      <alignment horizontal="left" vertical="center" wrapText="1"/>
      <protection locked="0"/>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8689ED83-21C3-4786-918D-FFC8F08C929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34EF66E-9B7F-4D8B-BC51-84E6D5C8481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1B64274-E6C2-4724-89D8-F077648BB1C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4"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4" zoomScalePageLayoutView="70" workbookViewId="0">
      <selection activeCell="G89" sqref="G89:J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45828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t="s">
        <v>15825</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t="s">
        <v>15826</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t="s">
        <v>15827</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t="s">
        <v>15825</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t="s">
        <v>15826</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t="s">
        <v>15827</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477</v>
      </c>
      <c r="E38" s="327"/>
      <c r="F38" s="47"/>
      <c r="G38" s="328" t="s">
        <v>15828</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477</v>
      </c>
      <c r="E39" s="327"/>
      <c r="F39" s="47"/>
      <c r="G39" s="328" t="s">
        <v>15828</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477</v>
      </c>
      <c r="E40" s="327"/>
      <c r="F40" s="47"/>
      <c r="G40" s="328" t="s">
        <v>15828</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477</v>
      </c>
      <c r="E44" s="327"/>
      <c r="F44" s="47"/>
      <c r="G44" s="328" t="s">
        <v>15829</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28" t="s">
        <v>15829</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28" t="s">
        <v>15829</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477</v>
      </c>
      <c r="E50" s="327"/>
      <c r="F50" s="47"/>
      <c r="G50" s="328" t="s">
        <v>15828</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28" t="s">
        <v>15828</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477</v>
      </c>
      <c r="E52" s="327"/>
      <c r="F52" s="47"/>
      <c r="G52" s="328" t="s">
        <v>15828</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2434</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2434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2434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476</v>
      </c>
      <c r="E62" s="346"/>
      <c r="F62" s="47"/>
      <c r="G62" s="328" t="s">
        <v>15830</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28" t="s">
        <v>15830</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28" t="s">
        <v>15830</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28" t="s">
        <v>15831</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t="s">
        <v>15832</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t="s">
        <v>15833</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15835</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t="s">
        <v>15835</v>
      </c>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15834</v>
      </c>
      <c r="E89" s="327"/>
      <c r="F89" s="57"/>
      <c r="G89" s="328" t="s">
        <v>15836</v>
      </c>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2" zoomScaleNormal="100" zoomScalePageLayoutView="55" workbookViewId="0">
      <selection activeCell="F10" sqref="F1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399" t="s">
        <v>1098</v>
      </c>
      <c r="C5" s="402" t="s">
        <v>2236</v>
      </c>
      <c r="D5" s="403"/>
      <c r="E5" s="399" t="s">
        <v>1067</v>
      </c>
      <c r="F5" s="399" t="s">
        <v>637</v>
      </c>
      <c r="G5" s="399" t="s">
        <v>13177</v>
      </c>
      <c r="H5" s="400">
        <v>0</v>
      </c>
      <c r="I5" s="401" t="s">
        <v>1516</v>
      </c>
      <c r="J5" s="401" t="s">
        <v>1517</v>
      </c>
      <c r="K5" s="224"/>
      <c r="L5" s="224"/>
      <c r="M5" s="224"/>
      <c r="N5" s="224"/>
      <c r="O5" s="224"/>
      <c r="P5" s="185"/>
      <c r="Q5" s="225"/>
      <c r="R5" s="182" t="str">
        <f ca="1">IF(ISERROR($V5),"",OFFSET('Smelter Look-up'!$C$4,$V5-4,0)&amp;"")</f>
        <v>Argor-Heraeus S.A.</v>
      </c>
      <c r="S5" s="181" t="str">
        <f ca="1">IF(B5="","",IF(ISERROR(MATCH($E5,CL,0)),"Unknown",INDIRECT("'C'!$A$"&amp;MATCH($E5,CL,0)+1)))</f>
        <v>CH</v>
      </c>
      <c r="T5" s="181" t="str">
        <f ca="1">IF(B5="","",IF(ISERROR(MATCH($J5,SorP!$B$1:$B$6226,0)),"",INDIRECT("'SorP'!$A$"&amp;MATCH($S5&amp;$J5,SorP!C:C,0))))</f>
        <v>CH-TI</v>
      </c>
      <c r="U5" s="201"/>
      <c r="V5" s="226">
        <f>IF(C5="",NA(),IF(OR(C5="Smelter not listed",C5="Smelter not yet identified"),MATCH($B5&amp;$D5,'Smelter Look-up'!$J:$J,0),MATCH($B5&amp;$C5,'Smelter Look-up'!$J:$J,0)))</f>
        <v>28</v>
      </c>
      <c r="X5" s="227">
        <f t="shared" ref="X5" si="0">IF(AND(C5="Smelter not listed",OR(LEN(D5)=0,LEN(E5)=0)),1,0)</f>
        <v>0</v>
      </c>
      <c r="AB5" s="228" t="str">
        <f t="shared" ref="AB5" si="1">B5&amp;C5</f>
        <v>GoldArgor-Heraeus S.A.</v>
      </c>
    </row>
    <row r="6" spans="1:34" s="227" customFormat="1" ht="20.100000000000001" customHeight="1">
      <c r="A6" s="262"/>
      <c r="B6" s="399" t="s">
        <v>1098</v>
      </c>
      <c r="C6" s="402" t="s">
        <v>1567</v>
      </c>
      <c r="D6" s="403"/>
      <c r="E6" s="399" t="s">
        <v>2384</v>
      </c>
      <c r="F6" s="399" t="s">
        <v>669</v>
      </c>
      <c r="G6" s="399" t="s">
        <v>13177</v>
      </c>
      <c r="H6" s="400">
        <v>0</v>
      </c>
      <c r="I6" s="401" t="s">
        <v>1565</v>
      </c>
      <c r="J6" s="401" t="s">
        <v>1566</v>
      </c>
      <c r="K6" s="224"/>
      <c r="L6" s="224"/>
      <c r="M6" s="224"/>
      <c r="N6" s="224"/>
      <c r="O6" s="224"/>
      <c r="P6" s="185"/>
      <c r="Q6" s="225"/>
      <c r="R6" s="182" t="str">
        <f ca="1">IF(ISERROR($V6),"",OFFSET('Smelter Look-up'!$C$4,$V6-4,0)&amp;"")</f>
        <v>Asahi Refining USA Inc.</v>
      </c>
      <c r="S6" s="181" t="str">
        <f t="shared" ref="S6:S37" ca="1" si="2">IF(B6="","",IF(ISERROR(MATCH($E6,CL,0)),"Unknown",INDIRECT("'C'!$A$"&amp;MATCH($E6,CL,0)+1)))</f>
        <v>US</v>
      </c>
      <c r="T6" s="181" t="str">
        <f ca="1">IF(B6="","",IF(ISERROR(MATCH($J6,SorP!$B$1:$B$6226,0)),"",INDIRECT("'SorP'!$A$"&amp;MATCH($S6&amp;$J6,SorP!C:C,0))))</f>
        <v>US-UT</v>
      </c>
      <c r="U6" s="201"/>
      <c r="V6" s="226">
        <f>IF(C6="",NA(),IF(OR(C6="Smelter not listed",C6="Smelter not yet identified"),MATCH($B6&amp;$D6,'Smelter Look-up'!$J:$J,0),MATCH($B6&amp;$C6,'Smelter Look-up'!$J:$J,0)))</f>
        <v>132</v>
      </c>
      <c r="X6" s="227">
        <f t="shared" ref="X6:X37" si="3">IF(AND(C6="Smelter not listed",OR(LEN(D6)=0,LEN(E6)=0)),1,0)</f>
        <v>0</v>
      </c>
      <c r="AB6" s="228" t="str">
        <f t="shared" ref="AB6:AB37" si="4">B6&amp;C6</f>
        <v>GoldJohnson Matthey Inc. (USA)</v>
      </c>
    </row>
    <row r="7" spans="1:34" s="227" customFormat="1" ht="20.100000000000001" customHeight="1">
      <c r="A7" s="262"/>
      <c r="B7" s="399" t="s">
        <v>1098</v>
      </c>
      <c r="C7" s="402" t="s">
        <v>2257</v>
      </c>
      <c r="D7" s="403"/>
      <c r="E7" s="399" t="s">
        <v>1067</v>
      </c>
      <c r="F7" s="399" t="s">
        <v>688</v>
      </c>
      <c r="G7" s="399" t="s">
        <v>13177</v>
      </c>
      <c r="H7" s="400">
        <v>0</v>
      </c>
      <c r="I7" s="401" t="s">
        <v>1588</v>
      </c>
      <c r="J7" s="401" t="s">
        <v>1589</v>
      </c>
      <c r="K7" s="224"/>
      <c r="L7" s="224"/>
      <c r="M7" s="224"/>
      <c r="N7" s="224"/>
      <c r="O7" s="224"/>
      <c r="P7" s="185"/>
      <c r="Q7" s="225"/>
      <c r="R7" s="182" t="str">
        <f ca="1">IF(ISERROR($V7),"",OFFSET('Smelter Look-up'!$C$4,$V7-4,0)&amp;"")</f>
        <v>Metalor Technologies S.A.</v>
      </c>
      <c r="S7" s="181" t="str">
        <f t="shared" ca="1" si="2"/>
        <v>CH</v>
      </c>
      <c r="T7" s="181" t="str">
        <f ca="1">IF(B7="","",IF(ISERROR(MATCH($J7,SorP!$B$1:$B$6226,0)),"",INDIRECT("'SorP'!$A$"&amp;MATCH($S7&amp;$J7,SorP!C:C,0))))</f>
        <v>CH-NE</v>
      </c>
      <c r="U7" s="201"/>
      <c r="V7" s="226">
        <f>IF(C7="",NA(),IF(OR(C7="Smelter not listed",C7="Smelter not yet identified"),MATCH($B7&amp;$D7,'Smelter Look-up'!$J:$J,0),MATCH($B7&amp;$C7,'Smelter Look-up'!$J:$J,0)))</f>
        <v>181</v>
      </c>
      <c r="X7" s="227">
        <f t="shared" si="3"/>
        <v>0</v>
      </c>
      <c r="AB7" s="228" t="str">
        <f t="shared" si="4"/>
        <v>GoldMetalor Technologies S.A.</v>
      </c>
    </row>
    <row r="8" spans="1:34" s="227" customFormat="1" ht="20.100000000000001" customHeight="1">
      <c r="A8" s="262"/>
      <c r="B8" s="399" t="s">
        <v>1099</v>
      </c>
      <c r="C8" s="402" t="s">
        <v>1003</v>
      </c>
      <c r="D8" s="403"/>
      <c r="E8" s="399" t="s">
        <v>851</v>
      </c>
      <c r="F8" s="399" t="s">
        <v>754</v>
      </c>
      <c r="G8" s="399" t="s">
        <v>13177</v>
      </c>
      <c r="H8" s="400">
        <v>0</v>
      </c>
      <c r="I8" s="401" t="s">
        <v>1743</v>
      </c>
      <c r="J8" s="401" t="s">
        <v>9062</v>
      </c>
      <c r="K8" s="224"/>
      <c r="L8" s="224"/>
      <c r="M8" s="224"/>
      <c r="N8" s="224"/>
      <c r="O8" s="224"/>
      <c r="P8" s="185"/>
      <c r="Q8" s="225"/>
      <c r="R8" s="182" t="str">
        <f ca="1">IF(ISERROR($V8),"",OFFSET('Smelter Look-up'!$C$4,$V8-4,0)&amp;"")</f>
        <v>Minsur</v>
      </c>
      <c r="S8" s="181" t="str">
        <f t="shared" ca="1" si="2"/>
        <v>PE</v>
      </c>
      <c r="T8" s="181" t="str">
        <f ca="1">IF(B8="","",IF(ISERROR(MATCH($J8,SorP!$B$1:$B$6226,0)),"",INDIRECT("'SorP'!$A$"&amp;MATCH($S8&amp;$J8,SorP!C:C,0))))</f>
        <v>PE-ICA</v>
      </c>
      <c r="U8" s="201"/>
      <c r="V8" s="226">
        <f>IF(C8="",NA(),IF(OR(C8="Smelter not listed",C8="Smelter not yet identified"),MATCH($B8&amp;$D8,'Smelter Look-up'!$J:$J,0),MATCH($B8&amp;$C8,'Smelter Look-up'!$J:$J,0)))</f>
        <v>481</v>
      </c>
      <c r="X8" s="227">
        <f t="shared" si="3"/>
        <v>0</v>
      </c>
      <c r="AB8" s="228" t="str">
        <f t="shared" si="4"/>
        <v>TinMinsur</v>
      </c>
    </row>
    <row r="9" spans="1:34" s="227" customFormat="1" ht="20.100000000000001" customHeight="1">
      <c r="A9" s="262"/>
      <c r="B9" s="399" t="s">
        <v>1099</v>
      </c>
      <c r="C9" s="402" t="s">
        <v>15837</v>
      </c>
      <c r="D9" s="403"/>
      <c r="E9" s="399" t="s">
        <v>1074</v>
      </c>
      <c r="F9" s="399" t="s">
        <v>15838</v>
      </c>
      <c r="G9" s="399" t="s">
        <v>13177</v>
      </c>
      <c r="H9" s="400">
        <v>0</v>
      </c>
      <c r="I9" s="401" t="s">
        <v>1726</v>
      </c>
      <c r="J9" s="401" t="s">
        <v>12799</v>
      </c>
      <c r="K9" s="224"/>
      <c r="L9" s="224"/>
      <c r="M9" s="224"/>
      <c r="N9" s="224"/>
      <c r="O9" s="224"/>
      <c r="P9" s="185"/>
      <c r="Q9" s="225"/>
      <c r="R9" s="182" t="str">
        <f ca="1">IF(ISERROR($V9),"",OFFSET('Smelter Look-up'!$C$4,$V9-4,0)&amp;"")</f>
        <v/>
      </c>
      <c r="S9" s="181" t="str">
        <f t="shared" ca="1" si="2"/>
        <v>ID</v>
      </c>
      <c r="T9" s="181" t="str">
        <f ca="1">IF(B9="","",IF(ISERROR(MATCH($J9,SorP!$B$1:$B$6226,0)),"",INDIRECT("'SorP'!$A$"&amp;MATCH($S9&amp;$J9,SorP!C:C,0))))</f>
        <v>ID-BB</v>
      </c>
      <c r="U9" s="201"/>
      <c r="V9" s="226" t="e">
        <f>IF(C9="",NA(),IF(OR(C9="Smelter not listed",C9="Smelter not yet identified"),MATCH($B9&amp;$D9,'Smelter Look-up'!$J:$J,0),MATCH($B9&amp;$C9,'Smelter Look-up'!$J:$J,0)))</f>
        <v>#N/A</v>
      </c>
      <c r="X9" s="227">
        <f t="shared" si="3"/>
        <v>0</v>
      </c>
      <c r="AB9" s="228" t="str">
        <f t="shared" si="4"/>
        <v>TinPT Refined Bangka Tin</v>
      </c>
    </row>
    <row r="10" spans="1:34" s="227" customFormat="1" ht="20.100000000000001" customHeight="1">
      <c r="A10" s="262"/>
      <c r="B10" s="399" t="s">
        <v>1099</v>
      </c>
      <c r="C10" s="402" t="s">
        <v>793</v>
      </c>
      <c r="D10" s="403"/>
      <c r="E10" s="399" t="s">
        <v>1084</v>
      </c>
      <c r="F10" s="399" t="s">
        <v>752</v>
      </c>
      <c r="G10" s="399" t="s">
        <v>13177</v>
      </c>
      <c r="H10" s="400">
        <v>0</v>
      </c>
      <c r="I10" s="401" t="s">
        <v>1739</v>
      </c>
      <c r="J10" s="401" t="s">
        <v>8635</v>
      </c>
      <c r="K10" s="224"/>
      <c r="L10" s="224"/>
      <c r="M10" s="224"/>
      <c r="N10" s="224"/>
      <c r="O10" s="224"/>
      <c r="P10" s="185"/>
      <c r="Q10" s="225"/>
      <c r="R10" s="182" t="str">
        <f ca="1">IF(ISERROR($V10),"",OFFSET('Smelter Look-up'!$C$4,$V10-4,0)&amp;"")</f>
        <v>Malaysia Smelting Corporation (MSC)</v>
      </c>
      <c r="S10" s="181" t="str">
        <f t="shared" ca="1" si="2"/>
        <v>MY</v>
      </c>
      <c r="T10" s="181" t="str">
        <f ca="1">IF(B10="","",IF(ISERROR(MATCH($J10,SorP!$B$1:$B$6226,0)),"",INDIRECT("'SorP'!$A$"&amp;MATCH($S10&amp;$J10,SorP!C:C,0))))</f>
        <v>MY-07</v>
      </c>
      <c r="U10" s="201"/>
      <c r="V10" s="226">
        <f>IF(C10="",NA(),IF(OR(C10="Smelter not listed",C10="Smelter not yet identified"),MATCH($B10&amp;$D10,'Smelter Look-up'!$J:$J,0),MATCH($B10&amp;$C10,'Smelter Look-up'!$J:$J,0)))</f>
        <v>468</v>
      </c>
      <c r="X10" s="227">
        <f t="shared" si="3"/>
        <v>0</v>
      </c>
      <c r="AB10" s="228" t="str">
        <f t="shared" si="4"/>
        <v>TinMalaysia Smelting Corporation (MSC)</v>
      </c>
    </row>
    <row r="11" spans="1:34" s="227" customFormat="1" ht="20.100000000000001" customHeight="1">
      <c r="A11" s="262"/>
      <c r="B11" s="399" t="s">
        <v>1099</v>
      </c>
      <c r="C11" s="402" t="s">
        <v>1754</v>
      </c>
      <c r="D11" s="403"/>
      <c r="E11" s="399" t="s">
        <v>859</v>
      </c>
      <c r="F11" s="399" t="s">
        <v>763</v>
      </c>
      <c r="G11" s="399" t="s">
        <v>13177</v>
      </c>
      <c r="H11" s="400">
        <v>0</v>
      </c>
      <c r="I11" s="401" t="s">
        <v>1752</v>
      </c>
      <c r="J11" s="401" t="s">
        <v>1753</v>
      </c>
      <c r="K11" s="224"/>
      <c r="L11" s="224"/>
      <c r="M11" s="224"/>
      <c r="N11" s="224"/>
      <c r="O11" s="224"/>
      <c r="P11" s="185"/>
      <c r="Q11" s="225"/>
      <c r="R11" s="182" t="str">
        <f ca="1">IF(ISERROR($V11),"",OFFSET('Smelter Look-up'!$C$4,$V11-4,0)&amp;"")</f>
        <v>Thaisarco</v>
      </c>
      <c r="S11" s="181" t="str">
        <f t="shared" ca="1" si="2"/>
        <v>TH</v>
      </c>
      <c r="T11" s="181" t="str">
        <f ca="1">IF(B11="","",IF(ISERROR(MATCH($J11,SorP!$B$1:$B$6226,0)),"",INDIRECT("'SorP'!$A$"&amp;MATCH($S11&amp;$J11,SorP!C:C,0))))</f>
        <v>TH-83</v>
      </c>
      <c r="U11" s="201"/>
      <c r="V11" s="226">
        <f>IF(C11="",NA(),IF(OR(C11="Smelter not listed",C11="Smelter not yet identified"),MATCH($B11&amp;$D11,'Smelter Look-up'!$J:$J,0),MATCH($B11&amp;$C11,'Smelter Look-up'!$J:$J,0)))</f>
        <v>520</v>
      </c>
      <c r="X11" s="227">
        <f t="shared" si="3"/>
        <v>0</v>
      </c>
      <c r="AB11" s="228" t="str">
        <f t="shared" si="4"/>
        <v>TinThailand Smelting &amp; Refining Co Ltd</v>
      </c>
    </row>
    <row r="12" spans="1:34" s="227" customFormat="1" ht="20.100000000000001" customHeight="1">
      <c r="A12" s="262"/>
      <c r="B12" s="399" t="s">
        <v>1100</v>
      </c>
      <c r="C12" s="402" t="s">
        <v>1002</v>
      </c>
      <c r="D12" s="403"/>
      <c r="E12" s="399" t="s">
        <v>1065</v>
      </c>
      <c r="F12" s="399" t="s">
        <v>735</v>
      </c>
      <c r="G12" s="399" t="s">
        <v>13177</v>
      </c>
      <c r="H12" s="400">
        <v>0</v>
      </c>
      <c r="I12" s="401" t="s">
        <v>1686</v>
      </c>
      <c r="J12" s="401" t="s">
        <v>1687</v>
      </c>
      <c r="K12" s="224"/>
      <c r="L12" s="224"/>
      <c r="M12" s="224"/>
      <c r="N12" s="224"/>
      <c r="O12" s="224"/>
      <c r="P12" s="185"/>
      <c r="Q12" s="225"/>
      <c r="R12" s="182" t="str">
        <f ca="1">IF(ISERROR($V12),"",OFFSET('Smelter Look-up'!$C$4,$V12-4,0)&amp;"")</f>
        <v>Mineracao Taboca S.A.</v>
      </c>
      <c r="S12" s="181" t="str">
        <f t="shared" ca="1" si="2"/>
        <v>BR</v>
      </c>
      <c r="T12" s="181" t="str">
        <f ca="1">IF(B12="","",IF(ISERROR(MATCH($J12,SorP!$B$1:$B$6226,0)),"",INDIRECT("'SorP'!$A$"&amp;MATCH($S12&amp;$J12,SorP!C:C,0))))</f>
        <v>BR-AM</v>
      </c>
      <c r="U12" s="201"/>
      <c r="V12" s="226">
        <f>IF(C12="",NA(),IF(OR(C12="Smelter not listed",C12="Smelter not yet identified"),MATCH($B12&amp;$D12,'Smelter Look-up'!$J:$J,0),MATCH($B12&amp;$C12,'Smelter Look-up'!$J:$J,0)))</f>
        <v>364</v>
      </c>
      <c r="X12" s="227">
        <f t="shared" si="3"/>
        <v>0</v>
      </c>
      <c r="AB12" s="228" t="str">
        <f t="shared" si="4"/>
        <v>TantalumMineração Taboca S.A.</v>
      </c>
    </row>
    <row r="13" spans="1:34" s="227" customFormat="1" ht="20.100000000000001" customHeight="1">
      <c r="A13" s="262"/>
      <c r="B13" s="399" t="s">
        <v>1100</v>
      </c>
      <c r="C13" s="402" t="s">
        <v>1382</v>
      </c>
      <c r="D13" s="403"/>
      <c r="E13" s="399" t="s">
        <v>2384</v>
      </c>
      <c r="F13" s="399" t="s">
        <v>1383</v>
      </c>
      <c r="G13" s="399" t="s">
        <v>13177</v>
      </c>
      <c r="H13" s="400">
        <v>0</v>
      </c>
      <c r="I13" s="401" t="s">
        <v>1711</v>
      </c>
      <c r="J13" s="401" t="s">
        <v>1591</v>
      </c>
      <c r="K13" s="224"/>
      <c r="L13" s="224"/>
      <c r="M13" s="224"/>
      <c r="N13" s="224"/>
      <c r="O13" s="224"/>
      <c r="P13" s="185"/>
      <c r="Q13" s="225"/>
      <c r="R13" s="182" t="str">
        <f ca="1">IF(ISERROR($V13),"",OFFSET('Smelter Look-up'!$C$4,$V13-4,0)&amp;"")</f>
        <v>Materion Newton Inc.</v>
      </c>
      <c r="S13" s="181" t="str">
        <f t="shared" ca="1" si="2"/>
        <v>US</v>
      </c>
      <c r="T13" s="181" t="str">
        <f ca="1">IF(B13="","",IF(ISERROR(MATCH($J13,SorP!$B$1:$B$6226,0)),"",INDIRECT("'SorP'!$A$"&amp;MATCH($S13&amp;$J13,SorP!C:C,0))))</f>
        <v>US-MA</v>
      </c>
      <c r="U13" s="201"/>
      <c r="V13" s="226">
        <f>IF(C13="",NA(),IF(OR(C13="Smelter not listed",C13="Smelter not yet identified"),MATCH($B13&amp;$D13,'Smelter Look-up'!$J:$J,0),MATCH($B13&amp;$C13,'Smelter Look-up'!$J:$J,0)))</f>
        <v>344</v>
      </c>
      <c r="X13" s="227">
        <f t="shared" si="3"/>
        <v>0</v>
      </c>
      <c r="AB13" s="228" t="str">
        <f t="shared" si="4"/>
        <v>TantalumH.C. Starck Inc.</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1BB5DF9-82FB-4A25-B1AA-8F82293B1E8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3"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dataCon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Dave Genchauski</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dave _genchauski@data-con.com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781-273-5800 ext 294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Dave Genchauski</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dave _genchauski@data-con.com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45828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Non-compliance can be cause to rmove supplier from the AVL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http:data-con.com/corporate-docs/</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Dave Genchauski</cp:lastModifiedBy>
  <cp:lastPrinted>2015-04-21T20:47:43Z</cp:lastPrinted>
  <dcterms:created xsi:type="dcterms:W3CDTF">2010-06-21T21:00:23Z</dcterms:created>
  <dcterms:modified xsi:type="dcterms:W3CDTF">2025-06-20T12:33:24Z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